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\\cdfiles\DDS\IT\+Forms &amp; Website etc\+LDD Stuff\+LDD Documents &amp; Handouts\Unit Price List (now Excel file)\"/>
    </mc:Choice>
  </mc:AlternateContent>
  <xr:revisionPtr revIDLastSave="0" documentId="13_ncr:1_{3323CA30-2C0D-4005-B178-73EBDF33D619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calcPr calcId="191029"/>
  <customWorkbookViews>
    <customWorkbookView name="footer" guid="{9CEC8226-FA23-434F-9F0F-07DC7D5846F9}" maximized="1" xWindow="-8" yWindow="-8" windowWidth="1936" windowHeight="1176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597" i="1" l="1"/>
  <c r="R248" i="1"/>
  <c r="R220" i="1"/>
  <c r="R628" i="1"/>
  <c r="R611" i="1"/>
  <c r="R595" i="1"/>
  <c r="R412" i="1"/>
  <c r="R410" i="1"/>
  <c r="R391" i="1"/>
  <c r="R296" i="1"/>
  <c r="R295" i="1"/>
  <c r="R294" i="1"/>
  <c r="R293" i="1"/>
  <c r="R292" i="1"/>
  <c r="R291" i="1"/>
  <c r="R290" i="1"/>
  <c r="R279" i="1"/>
  <c r="R26" i="1"/>
  <c r="M381" i="1"/>
  <c r="R88" i="1"/>
  <c r="R630" i="1" l="1"/>
  <c r="R612" i="1"/>
  <c r="R608" i="1"/>
  <c r="R606" i="1"/>
  <c r="R604" i="1"/>
  <c r="R602" i="1"/>
  <c r="R600" i="1"/>
  <c r="R598" i="1"/>
  <c r="R569" i="1"/>
  <c r="R496" i="1" l="1"/>
  <c r="R494" i="1"/>
  <c r="R484" i="1"/>
  <c r="R431" i="1"/>
  <c r="R409" i="1"/>
  <c r="R408" i="1"/>
  <c r="R407" i="1"/>
  <c r="R406" i="1"/>
  <c r="R405" i="1"/>
  <c r="R404" i="1"/>
  <c r="R403" i="1"/>
  <c r="R399" i="1"/>
  <c r="R402" i="1"/>
  <c r="R400" i="1"/>
  <c r="R398" i="1"/>
  <c r="R397" i="1"/>
  <c r="R396" i="1"/>
  <c r="R395" i="1"/>
  <c r="R394" i="1"/>
  <c r="R393" i="1"/>
  <c r="R390" i="1"/>
  <c r="R389" i="1"/>
  <c r="R388" i="1"/>
  <c r="R387" i="1"/>
  <c r="R386" i="1"/>
  <c r="R384" i="1"/>
  <c r="R383" i="1"/>
  <c r="R382" i="1"/>
  <c r="R381" i="1"/>
  <c r="R380" i="1"/>
  <c r="R379" i="1"/>
  <c r="R378" i="1"/>
  <c r="R377" i="1"/>
  <c r="R284" i="1"/>
  <c r="R282" i="1"/>
  <c r="R281" i="1"/>
  <c r="R239" i="1" l="1"/>
  <c r="R238" i="1"/>
  <c r="R230" i="1"/>
  <c r="R627" i="1" l="1"/>
  <c r="R626" i="1"/>
  <c r="R625" i="1"/>
  <c r="R624" i="1"/>
  <c r="R621" i="1"/>
  <c r="R620" i="1"/>
  <c r="R619" i="1"/>
  <c r="R618" i="1"/>
  <c r="R617" i="1"/>
  <c r="R616" i="1"/>
  <c r="R615" i="1"/>
  <c r="R614" i="1"/>
  <c r="R610" i="1"/>
  <c r="R594" i="1" l="1"/>
  <c r="R632" i="1" s="1"/>
  <c r="R633" i="1" s="1"/>
  <c r="R634" i="1" s="1"/>
  <c r="R574" i="1"/>
  <c r="R575" i="1" s="1"/>
  <c r="R570" i="1"/>
  <c r="R564" i="1"/>
  <c r="R563" i="1"/>
  <c r="R562" i="1"/>
  <c r="R557" i="1"/>
  <c r="R556" i="1"/>
  <c r="R551" i="1"/>
  <c r="R550" i="1"/>
  <c r="R549" i="1"/>
  <c r="R548" i="1"/>
  <c r="R558" i="1" l="1"/>
  <c r="R565" i="1"/>
  <c r="R552" i="1"/>
  <c r="R543" i="1"/>
  <c r="R542" i="1"/>
  <c r="R541" i="1"/>
  <c r="R540" i="1"/>
  <c r="R544" i="1" l="1"/>
  <c r="R577" i="1" s="1"/>
  <c r="R528" i="1"/>
  <c r="R527" i="1"/>
  <c r="R526" i="1"/>
  <c r="R509" i="1"/>
  <c r="R508" i="1"/>
  <c r="R507" i="1"/>
  <c r="R506" i="1"/>
  <c r="R505" i="1"/>
  <c r="R504" i="1"/>
  <c r="R503" i="1"/>
  <c r="R502" i="1"/>
  <c r="R501" i="1"/>
  <c r="R500" i="1"/>
  <c r="R499" i="1"/>
  <c r="R498" i="1"/>
  <c r="R493" i="1"/>
  <c r="R492" i="1"/>
  <c r="R491" i="1"/>
  <c r="R490" i="1"/>
  <c r="R489" i="1"/>
  <c r="R488" i="1"/>
  <c r="R487" i="1"/>
  <c r="R486" i="1"/>
  <c r="R485" i="1"/>
  <c r="R531" i="1" l="1"/>
  <c r="R510" i="1"/>
  <c r="R513" i="1" s="1"/>
  <c r="R450" i="1"/>
  <c r="R449" i="1"/>
  <c r="R448" i="1"/>
  <c r="R447" i="1"/>
  <c r="R445" i="1"/>
  <c r="R444" i="1"/>
  <c r="R443" i="1"/>
  <c r="R442" i="1"/>
  <c r="R441" i="1"/>
  <c r="R440" i="1"/>
  <c r="R439" i="1"/>
  <c r="R438" i="1"/>
  <c r="R437" i="1"/>
  <c r="R436" i="1"/>
  <c r="R413" i="1"/>
  <c r="R451" i="1" l="1"/>
  <c r="R478" i="1" s="1"/>
  <c r="R414" i="1"/>
  <c r="R424" i="1" s="1"/>
  <c r="R339" i="1"/>
  <c r="R338" i="1"/>
  <c r="R337" i="1"/>
  <c r="R336" i="1"/>
  <c r="R335" i="1"/>
  <c r="R334" i="1"/>
  <c r="R333" i="1"/>
  <c r="R332" i="1"/>
  <c r="R331" i="1"/>
  <c r="R330" i="1"/>
  <c r="R329" i="1"/>
  <c r="R328" i="1"/>
  <c r="R327" i="1"/>
  <c r="R326" i="1"/>
  <c r="R325" i="1"/>
  <c r="R324" i="1"/>
  <c r="R301" i="1"/>
  <c r="R300" i="1"/>
  <c r="R299" i="1"/>
  <c r="R298" i="1"/>
  <c r="R289" i="1"/>
  <c r="R340" i="1" l="1"/>
  <c r="R371" i="1" s="1"/>
  <c r="R302" i="1"/>
  <c r="R278" i="1"/>
  <c r="R277" i="1"/>
  <c r="R276" i="1"/>
  <c r="R275" i="1"/>
  <c r="R274" i="1"/>
  <c r="R273" i="1"/>
  <c r="R247" i="1"/>
  <c r="R246" i="1"/>
  <c r="R245" i="1"/>
  <c r="R244" i="1"/>
  <c r="R243" i="1"/>
  <c r="R242" i="1"/>
  <c r="R241" i="1"/>
  <c r="R237" i="1"/>
  <c r="R229" i="1"/>
  <c r="R228" i="1"/>
  <c r="R227" i="1"/>
  <c r="R226" i="1"/>
  <c r="R225" i="1"/>
  <c r="R224" i="1"/>
  <c r="R223" i="1"/>
  <c r="R222" i="1"/>
  <c r="R221" i="1"/>
  <c r="R133" i="1"/>
  <c r="R132" i="1"/>
  <c r="R131" i="1"/>
  <c r="R130" i="1"/>
  <c r="R129" i="1"/>
  <c r="R128" i="1"/>
  <c r="R127" i="1"/>
  <c r="R120" i="1"/>
  <c r="R119" i="1"/>
  <c r="R118" i="1"/>
  <c r="R117" i="1"/>
  <c r="R116" i="1"/>
  <c r="R126" i="1"/>
  <c r="R125" i="1"/>
  <c r="R115" i="1"/>
  <c r="R114" i="1"/>
  <c r="R102" i="1"/>
  <c r="R101" i="1"/>
  <c r="R100" i="1"/>
  <c r="R99" i="1"/>
  <c r="R98" i="1"/>
  <c r="R97" i="1"/>
  <c r="R96" i="1"/>
  <c r="R95" i="1"/>
  <c r="R94" i="1"/>
  <c r="R93" i="1"/>
  <c r="R87" i="1"/>
  <c r="R86" i="1"/>
  <c r="R85" i="1"/>
  <c r="R84" i="1"/>
  <c r="R83" i="1"/>
  <c r="R82" i="1"/>
  <c r="R81" i="1"/>
  <c r="R80" i="1"/>
  <c r="R79" i="1"/>
  <c r="R74" i="1"/>
  <c r="R73" i="1"/>
  <c r="R72" i="1"/>
  <c r="R71" i="1"/>
  <c r="R70" i="1"/>
  <c r="R69" i="1"/>
  <c r="R68" i="1"/>
  <c r="R67" i="1"/>
  <c r="R66" i="1"/>
  <c r="R65" i="1"/>
  <c r="R64" i="1"/>
  <c r="R63" i="1"/>
  <c r="R62" i="1"/>
  <c r="R61" i="1"/>
  <c r="R60" i="1"/>
  <c r="R52" i="1"/>
  <c r="R51" i="1"/>
  <c r="R50" i="1"/>
  <c r="R49" i="1"/>
  <c r="R48" i="1"/>
  <c r="R47" i="1"/>
  <c r="R46" i="1"/>
  <c r="R45" i="1"/>
  <c r="R44" i="1"/>
  <c r="R43" i="1"/>
  <c r="R42" i="1"/>
  <c r="R41" i="1"/>
  <c r="R40" i="1"/>
  <c r="R39" i="1"/>
  <c r="R38" i="1"/>
  <c r="R33" i="1"/>
  <c r="R32" i="1"/>
  <c r="R31" i="1"/>
  <c r="R30" i="1"/>
  <c r="R29" i="1"/>
  <c r="R28" i="1"/>
  <c r="R27" i="1"/>
  <c r="R208" i="1"/>
  <c r="R214" i="1" s="1"/>
  <c r="R285" i="1" l="1"/>
  <c r="R318" i="1" s="1"/>
  <c r="R249" i="1"/>
  <c r="R233" i="1"/>
  <c r="R121" i="1"/>
  <c r="R134" i="1"/>
  <c r="R103" i="1"/>
  <c r="R89" i="1"/>
  <c r="R75" i="1"/>
  <c r="R20" i="1"/>
  <c r="R265" i="1" l="1"/>
  <c r="R161" i="1"/>
  <c r="R109" i="1"/>
  <c r="R34" i="1"/>
  <c r="R53" i="1"/>
  <c r="R56" i="1" l="1"/>
  <c r="R514" i="1" s="1"/>
  <c r="R520" i="1" l="1"/>
  <c r="R519" i="1"/>
  <c r="R521" i="1" l="1"/>
</calcChain>
</file>

<file path=xl/sharedStrings.xml><?xml version="1.0" encoding="utf-8"?>
<sst xmlns="http://schemas.openxmlformats.org/spreadsheetml/2006/main" count="1033" uniqueCount="385">
  <si>
    <t>Department of Development Services - Land Development Division</t>
  </si>
  <si>
    <t>UNIT PRICE LIST</t>
  </si>
  <si>
    <t>PRINCE WILLIAM COUNTY</t>
  </si>
  <si>
    <t>(Performance Bonds, Landscape Escrows, Siltation &amp; Erosion Control Escrows, and Floodplain Item Escrows)</t>
  </si>
  <si>
    <t>Project Name:</t>
  </si>
  <si>
    <t>PWC File #:</t>
  </si>
  <si>
    <t>Date Prepared:</t>
  </si>
  <si>
    <t xml:space="preserve">Escrow prices posted with Prince William County.  These prices do not include items that are to be bonded separately with the </t>
  </si>
  <si>
    <t>Virginia Department of Transportation.</t>
  </si>
  <si>
    <t>1.  MOBILIZATION/DEMOBILIZATION OF CONSTRUCTION EQUIPMENT</t>
  </si>
  <si>
    <t>Mobilization/Demobilization</t>
  </si>
  <si>
    <t>@</t>
  </si>
  <si>
    <t>2.  STORM DRAINAGE</t>
  </si>
  <si>
    <t>A.  Structures</t>
  </si>
  <si>
    <t>Quantity</t>
  </si>
  <si>
    <t>Item</t>
  </si>
  <si>
    <t>Price</t>
  </si>
  <si>
    <t>Cost</t>
  </si>
  <si>
    <t>Subtotal for Structures:</t>
  </si>
  <si>
    <t>EA</t>
  </si>
  <si>
    <t>DI-1</t>
  </si>
  <si>
    <t>DI-3</t>
  </si>
  <si>
    <t>DI-4</t>
  </si>
  <si>
    <t>MH-1</t>
  </si>
  <si>
    <t>MH-2</t>
  </si>
  <si>
    <t>JB-1</t>
  </si>
  <si>
    <t>DI-7</t>
  </si>
  <si>
    <t>DI-12</t>
  </si>
  <si>
    <t>B.  Concrete Pipe</t>
  </si>
  <si>
    <t>Subtotal for Concrete Pipe:</t>
  </si>
  <si>
    <t>12"0</t>
  </si>
  <si>
    <t>15"0</t>
  </si>
  <si>
    <t>18"0</t>
  </si>
  <si>
    <t>21"0</t>
  </si>
  <si>
    <t>24"0</t>
  </si>
  <si>
    <t>27"0</t>
  </si>
  <si>
    <t>30"0</t>
  </si>
  <si>
    <t>33"0</t>
  </si>
  <si>
    <t>36"0</t>
  </si>
  <si>
    <t>42"0</t>
  </si>
  <si>
    <t>48"0</t>
  </si>
  <si>
    <t>54"0</t>
  </si>
  <si>
    <t>60"0</t>
  </si>
  <si>
    <t>66"0</t>
  </si>
  <si>
    <t>72"0</t>
  </si>
  <si>
    <t>LF</t>
  </si>
  <si>
    <t>Subtotal for this page:</t>
  </si>
  <si>
    <t>C.  End Walls</t>
  </si>
  <si>
    <t>Subtotal for End Walls:</t>
  </si>
  <si>
    <t>D.  End Sections (ES-1)</t>
  </si>
  <si>
    <t xml:space="preserve">Price </t>
  </si>
  <si>
    <t>NOTE:  This form is to be used to estimate Performance Bond, Landscape Escrow, Siltation Erosion Escrow and Floodplain Items</t>
  </si>
  <si>
    <t>Subtotal for End Section ES-1:</t>
  </si>
  <si>
    <t>Subtotal for CM Pipe:</t>
  </si>
  <si>
    <t>F.  End Section (ES-2)</t>
  </si>
  <si>
    <t>Subtotal for End Sections (ES-2):</t>
  </si>
  <si>
    <t>G.  AD N-12 (HDPE)</t>
  </si>
  <si>
    <t>Subtotal for AD N-12 (HDPE):</t>
  </si>
  <si>
    <t>H.  Stormwater Management/BMP Facilities Cost Estimates Per Impervious Acre Treated (See Note 3)</t>
  </si>
  <si>
    <t>Dry Retention Pond</t>
  </si>
  <si>
    <t>Dry Extended Detention Pond</t>
  </si>
  <si>
    <t>By itemized cost</t>
  </si>
  <si>
    <t>Wet Pond/Wetlands</t>
  </si>
  <si>
    <t>Bioswale</t>
  </si>
  <si>
    <t>Vegetated Grass Channel</t>
  </si>
  <si>
    <t>Micro-Bio-Retention (Raingarden)</t>
  </si>
  <si>
    <t>Infiltration Practices without Sand</t>
  </si>
  <si>
    <t>Infiltration Practices with Sand</t>
  </si>
  <si>
    <t>Filtering Practices with Sand Below Ground</t>
  </si>
  <si>
    <t>Filtering Practices with Sand Above Ground</t>
  </si>
  <si>
    <t>Permeable Pavement Level 2 Design</t>
  </si>
  <si>
    <t>Vegetated Roof Level 1 Design</t>
  </si>
  <si>
    <t>Vegetated Roof Level 2 Design</t>
  </si>
  <si>
    <t>Soil Compost Amendment</t>
  </si>
  <si>
    <t>Rooftop Impervious Surface Disconnection</t>
  </si>
  <si>
    <t>Sheet Flow to a Vegetated Filter Strip</t>
  </si>
  <si>
    <t xml:space="preserve">  Proprietary/Manufactured BMP-manufacturer's Certified Cost Plus Construction Cost</t>
  </si>
  <si>
    <t>Aqua-Swirl® Stormwater Treatment System</t>
  </si>
  <si>
    <t>BaySeparator™</t>
  </si>
  <si>
    <t>Continuous Defective Separator® (CDS)</t>
  </si>
  <si>
    <t>Downstream Defender®</t>
  </si>
  <si>
    <t>Hydroguard</t>
  </si>
  <si>
    <t>Stormceptor® MAX</t>
  </si>
  <si>
    <t>Stormceptor® OSR</t>
  </si>
  <si>
    <t>Stormceptor® STC</t>
  </si>
  <si>
    <t>StormPro</t>
  </si>
  <si>
    <t>Storm Water Quality Unit</t>
  </si>
  <si>
    <t>V2B1</t>
  </si>
  <si>
    <t>The Vortechs® System</t>
  </si>
  <si>
    <t>Aqua-Filter Stormwater™ Filtration System</t>
  </si>
  <si>
    <t>Storm Tech® Isolater Row™</t>
  </si>
  <si>
    <t>Up-Flo Filter® with CPZ Media</t>
  </si>
  <si>
    <t>The Stormwater Management StormFilter® with ZPG Media</t>
  </si>
  <si>
    <t>BayFilter™ Stormwater Cartridge System</t>
  </si>
  <si>
    <t>Filterra Bioretention Systems</t>
  </si>
  <si>
    <t>Jellyfish® Filter</t>
  </si>
  <si>
    <t>Modular Wetland System Linear (MWS-Linear)</t>
  </si>
  <si>
    <t>Perk Filter</t>
  </si>
  <si>
    <t>The Stormwater Management StormFilter® with Phosphosorb Media</t>
  </si>
  <si>
    <t>Subtotal for Stormwater Management/BMP Facilities Cost Estimates Per Impervious Acre Treated:</t>
  </si>
  <si>
    <t>I.  Miscellaneous Stormwater Management</t>
  </si>
  <si>
    <t>Seed, Fertilizer &amp; Mulch ($200 Min.)</t>
  </si>
  <si>
    <t>Sod</t>
  </si>
  <si>
    <t>Hydraulic Cem. Conc. - 4" depth</t>
  </si>
  <si>
    <t>Bituminous Concreate - 1" depth</t>
  </si>
  <si>
    <t>Rip-Rap</t>
  </si>
  <si>
    <t>Grouted Rip-Rap</t>
  </si>
  <si>
    <t>Erosion Control Stone (EC-1)</t>
  </si>
  <si>
    <t>#57 - Coarse Aggregate</t>
  </si>
  <si>
    <t>4' High Chain Link Fence (#9 gauge or better, including braces, end posts and gate)</t>
  </si>
  <si>
    <t>6' High Chain Link Fence (#9 gauge or better, including braces, end posts and gate)</t>
  </si>
  <si>
    <t>SWM Sign (WATER RISES RAPIDLY)</t>
  </si>
  <si>
    <t>(Minimum 3 signs per facility)</t>
  </si>
  <si>
    <t>Access Road</t>
  </si>
  <si>
    <t>By Itemized Cost</t>
  </si>
  <si>
    <t>SY</t>
  </si>
  <si>
    <t>SF</t>
  </si>
  <si>
    <t>TON</t>
  </si>
  <si>
    <t>Box Culvert</t>
  </si>
  <si>
    <t>Energy Dissipater</t>
  </si>
  <si>
    <t>Wing Walls</t>
  </si>
  <si>
    <t xml:space="preserve">  Ditches:</t>
  </si>
  <si>
    <t>Subtotal for Miscellaneous Drainage Items:</t>
  </si>
  <si>
    <t>Roadside Standard Ditches (Seed, Fertilize &amp; Mulch)</t>
  </si>
  <si>
    <t>Sod Ditches</t>
  </si>
  <si>
    <t>Paved Ditches</t>
  </si>
  <si>
    <t>Filter Cloth Fabric &amp; Gabion Stone</t>
  </si>
  <si>
    <t>Paved Flume</t>
  </si>
  <si>
    <t>Flush the Drainage System</t>
  </si>
  <si>
    <t>3.  CONSTRUCTION WITHIN THE PUBLIC RIGHT-OF-WAY AND/OR PRIVATE INGRESS/EGRESS</t>
  </si>
  <si>
    <r>
      <t xml:space="preserve">     </t>
    </r>
    <r>
      <rPr>
        <b/>
        <sz val="11"/>
        <color theme="1"/>
        <rFont val="Times New Roman"/>
        <family val="1"/>
      </rPr>
      <t>EASEMENTS</t>
    </r>
  </si>
  <si>
    <t>A.  Site Work</t>
  </si>
  <si>
    <t>Subtotal for Site Work:</t>
  </si>
  <si>
    <t>Clear &amp; Grub</t>
  </si>
  <si>
    <t>Excavation</t>
  </si>
  <si>
    <t>Embankment** (cut and fill)</t>
  </si>
  <si>
    <t>Embankment (haul off)</t>
  </si>
  <si>
    <t>Final Grading</t>
  </si>
  <si>
    <t>Rock Excavation</t>
  </si>
  <si>
    <r>
      <t xml:space="preserve">Slope Stabilization - Hydroseeding </t>
    </r>
    <r>
      <rPr>
        <sz val="8"/>
        <color theme="1"/>
        <rFont val="Times New Roman"/>
        <family val="1"/>
      </rPr>
      <t>(3:1 or flatter)</t>
    </r>
    <r>
      <rPr>
        <sz val="10"/>
        <color theme="1"/>
        <rFont val="Times New Roman"/>
        <family val="1"/>
      </rPr>
      <t xml:space="preserve"> $1,000 Min.</t>
    </r>
  </si>
  <si>
    <t>Slope Stab. - Jute Mesh, matting Blankets, etc.</t>
  </si>
  <si>
    <t>(Between 2:1 to 3:1) $200 Min</t>
  </si>
  <si>
    <r>
      <t>Slope Stab. - Sod</t>
    </r>
    <r>
      <rPr>
        <sz val="8"/>
        <color theme="1"/>
        <rFont val="Times New Roman"/>
        <family val="1"/>
      </rPr>
      <t xml:space="preserve"> (Between 2:1 to 3:1) $200 Min</t>
    </r>
  </si>
  <si>
    <t xml:space="preserve">Steep Slopes (Grading and Stabilization with Jute Mesh, </t>
  </si>
  <si>
    <t>Netting, Blankets, etc.)</t>
  </si>
  <si>
    <t>CY</t>
  </si>
  <si>
    <t>AC</t>
  </si>
  <si>
    <t>B.  Subgrade, Subbase, and Base Course Items</t>
  </si>
  <si>
    <t>Subtotal for Subgrade, Subbase, Base Course Items &amp; Underdrains (Public):</t>
  </si>
  <si>
    <t>Subgrade preparation (Subbase and base course)</t>
  </si>
  <si>
    <t>Aggregate (21A/21B)</t>
  </si>
  <si>
    <t>Bituminous Concrete</t>
  </si>
  <si>
    <t>Reinforced Concrete Pavement</t>
  </si>
  <si>
    <t>Gravel Shoulders (4" Depth)</t>
  </si>
  <si>
    <t>Soil Cement Stabilization (4%)</t>
  </si>
  <si>
    <t>Lime Stabilization (10%)</t>
  </si>
  <si>
    <t>Cement Treated Aggregate</t>
  </si>
  <si>
    <t xml:space="preserve">  Underdrains:</t>
  </si>
  <si>
    <t>UD-1</t>
  </si>
  <si>
    <t>UD-2</t>
  </si>
  <si>
    <t>UD-3</t>
  </si>
  <si>
    <t>UD-4</t>
  </si>
  <si>
    <t>C.  Entrances and Pipe Stems</t>
  </si>
  <si>
    <t>Quality</t>
  </si>
  <si>
    <t>Subtotal for Entrance and Pipe Stems:</t>
  </si>
  <si>
    <t>DE-1</t>
  </si>
  <si>
    <t>DE-2</t>
  </si>
  <si>
    <t>DE-3</t>
  </si>
  <si>
    <t>DE-4</t>
  </si>
  <si>
    <t>PP-1 (1 Lot)</t>
  </si>
  <si>
    <t>PP-1 (2-5 Lots)</t>
  </si>
  <si>
    <t>PP-2 (1 Lot)</t>
  </si>
  <si>
    <t>PP-2 (2-5 Lots)</t>
  </si>
  <si>
    <t>CG-9D or equal: 30' Width</t>
  </si>
  <si>
    <t>CG-9D or equal: 40' Width</t>
  </si>
  <si>
    <t>CG-10A or equal: 30' Width</t>
  </si>
  <si>
    <t>CG-10A or equal: 40' Width</t>
  </si>
  <si>
    <t>CG-11: Concrete Entrance</t>
  </si>
  <si>
    <t>Valley Gutter</t>
  </si>
  <si>
    <t>Pipestem Driveway - 10' (1 Lot)</t>
  </si>
  <si>
    <t>Pipestem Driveway - 18' (2-5 Lots)</t>
  </si>
  <si>
    <t>D.  Miscellaneous Construction Items</t>
  </si>
  <si>
    <t>Sidewalk (5' Width)</t>
  </si>
  <si>
    <t>Header Curb (CG-2/CG-3)</t>
  </si>
  <si>
    <t>Curb &amp; Gutter</t>
  </si>
  <si>
    <t>Bicycle Trail/Walkway</t>
  </si>
  <si>
    <t>Raised Concrete Median (MS-1A)</t>
  </si>
  <si>
    <t>Trail (Wood Chip)</t>
  </si>
  <si>
    <t>Trail (Stone Dust)</t>
  </si>
  <si>
    <t xml:space="preserve">  Retaining Walls:</t>
  </si>
  <si>
    <t>Subtotal for Miscellaneous Construction Items:</t>
  </si>
  <si>
    <t>Timber</t>
  </si>
  <si>
    <t>Crib</t>
  </si>
  <si>
    <t>MSE/Geogrid</t>
  </si>
  <si>
    <t>Gravity Wall</t>
  </si>
  <si>
    <t>Excavation for tiebacks in walls in cut areas</t>
  </si>
  <si>
    <t>only-treatment/sealant)</t>
  </si>
  <si>
    <t>(Min. $2,500)</t>
  </si>
  <si>
    <t>Guardrail</t>
  </si>
  <si>
    <t>GR-7 NCHRP 350</t>
  </si>
  <si>
    <t>GR-9</t>
  </si>
  <si>
    <t>Address Sign (Entrance to Pipestems)</t>
  </si>
  <si>
    <t>Street Name Sign</t>
  </si>
  <si>
    <t>Traffic Control Sign</t>
  </si>
  <si>
    <t>Bus Stop Sign</t>
  </si>
  <si>
    <t>Bus Shelter</t>
  </si>
  <si>
    <t>Traffic Signal</t>
  </si>
  <si>
    <t>HC Parking Space Sign</t>
  </si>
  <si>
    <t>Bike Rack</t>
  </si>
  <si>
    <t>Roadside Delineators (ED-1)</t>
  </si>
  <si>
    <t>Hand Rail (HR-1)</t>
  </si>
  <si>
    <t>Pavement Marking (Paint)</t>
  </si>
  <si>
    <t>Pavement Marking (Thermoplastic)</t>
  </si>
  <si>
    <t>Traffic Barricade (TB-1)</t>
  </si>
  <si>
    <t xml:space="preserve">Street Lighting </t>
  </si>
  <si>
    <t>(Lump Sum)</t>
  </si>
  <si>
    <t>provide estimate from utility co.)</t>
  </si>
  <si>
    <t>Utilities Relocation</t>
  </si>
  <si>
    <t>VDOT Street Acceptance Package</t>
  </si>
  <si>
    <t>P.E. Certified "As-Built" Plans</t>
  </si>
  <si>
    <t>Lump Sum (Min. $12,000)</t>
  </si>
  <si>
    <t>4.  SANITARY SEWER &amp; WATER LINE CONSTRUCTION</t>
  </si>
  <si>
    <t xml:space="preserve">  Water Main (Exclusive of Fire Hydrants)</t>
  </si>
  <si>
    <t>4"0 DIP</t>
  </si>
  <si>
    <t>6"0 DIP</t>
  </si>
  <si>
    <t>8"0 DIP</t>
  </si>
  <si>
    <t>12"0 DIP</t>
  </si>
  <si>
    <t>16"0 DIP</t>
  </si>
  <si>
    <t>18'0 DIP</t>
  </si>
  <si>
    <t>4"0 or 6"0 RW Valve (with accessories)</t>
  </si>
  <si>
    <t>8"0 or 12"0 RW Valve (with accessories)</t>
  </si>
  <si>
    <t>16"0 or 24"0 RW Valve (with accessories)</t>
  </si>
  <si>
    <r>
      <t>Standard Meter Crock &amp; Appurtenances</t>
    </r>
    <r>
      <rPr>
        <sz val="8"/>
        <color theme="1"/>
        <rFont val="Times New Roman"/>
        <family val="1"/>
      </rPr>
      <t xml:space="preserve"> (Angle valve, </t>
    </r>
  </si>
  <si>
    <t>Water Main Blow-off Assembly</t>
  </si>
  <si>
    <t>Air Release Assembly</t>
  </si>
  <si>
    <t>Dead End Anchor System</t>
  </si>
  <si>
    <t>Subtotal for Water Main:</t>
  </si>
  <si>
    <t>Subtotal for Sanitary Sewer Pipe:</t>
  </si>
  <si>
    <t>1.5"0 thru 4"0 LPFM (Low Pressure Force Main System)</t>
  </si>
  <si>
    <t>8"0 PVC</t>
  </si>
  <si>
    <t>10"0 DIP</t>
  </si>
  <si>
    <t>12"0 PVC</t>
  </si>
  <si>
    <t>15"0 PVC</t>
  </si>
  <si>
    <t>10"0 PVC</t>
  </si>
  <si>
    <t>4' Dia. Sanitary Sewer Manhole</t>
  </si>
  <si>
    <t>5' Dia. Sanitary Sewer Manhole</t>
  </si>
  <si>
    <t>Street Manhole Frame &amp; Cover Assembly</t>
  </si>
  <si>
    <t>Easement Manhole Frame &amp; Cover Assembly</t>
  </si>
  <si>
    <t>(Including chimney seal)</t>
  </si>
  <si>
    <t>Abandonment of Manhole</t>
  </si>
  <si>
    <t>VF</t>
  </si>
  <si>
    <t>4"0 PVC Lateral (including clean-out stack)</t>
  </si>
  <si>
    <t>4"0 DIP Lateral (including clean-out stack)</t>
  </si>
  <si>
    <t>6"0 PVC Lateral (including clean-out stack)</t>
  </si>
  <si>
    <t>6"0 DIP Later (including clean-out stack)</t>
  </si>
  <si>
    <t>LPFM Flushing Station</t>
  </si>
  <si>
    <t>Sewerage Air Release/Vacuum Breaker Assembly</t>
  </si>
  <si>
    <t>Steel Casing</t>
  </si>
  <si>
    <t>Grease Trap (500 gal. minimum)</t>
  </si>
  <si>
    <t>TOTAL CONSTRUCTION COST:</t>
  </si>
  <si>
    <t>(Pages 1 through 10)</t>
  </si>
  <si>
    <t>5.  MISCELLANEAOUS COSTS</t>
  </si>
  <si>
    <t>A.  Administrative Cost - 10% of the total construction cost, not to exceed $50,000</t>
  </si>
  <si>
    <t>TOTAL PERFORMANCE BOND AMOUNT:</t>
  </si>
  <si>
    <t>B.  Inflation Cost - Compounded annually at 3.0% per year of the total Construction Cost</t>
  </si>
  <si>
    <t>6.  FLOODPLAIN ITEMS ESCROW</t>
  </si>
  <si>
    <t>TOTAL FLOODPLAIN ITEMS ESCROW:</t>
  </si>
  <si>
    <t>LOMR</t>
  </si>
  <si>
    <t>Elevation Certificate</t>
  </si>
  <si>
    <t>LOMC (SF Detached)</t>
  </si>
  <si>
    <t>7.  LANDSCAPING ESCROW</t>
  </si>
  <si>
    <t xml:space="preserve">  A.  Deciduous Trees</t>
  </si>
  <si>
    <t xml:space="preserve">5'-6' </t>
  </si>
  <si>
    <t>1" - 1.5" or 1.5"- 2"</t>
  </si>
  <si>
    <t>2" - 2.5" or 2.5 - 3"</t>
  </si>
  <si>
    <t>3" - 3.5" or 3.5" - 4"</t>
  </si>
  <si>
    <t>Subtotal for Deciduous Trees:</t>
  </si>
  <si>
    <t>5' - 6'</t>
  </si>
  <si>
    <t>6' - 7'</t>
  </si>
  <si>
    <t>7' - 8'</t>
  </si>
  <si>
    <t>8' - 10'</t>
  </si>
  <si>
    <t>Subtotal for Evergreen Trees:</t>
  </si>
  <si>
    <t xml:space="preserve">  B.  Evergreen Trees</t>
  </si>
  <si>
    <t xml:space="preserve">  C.  Shrubs</t>
  </si>
  <si>
    <t>Subtotal for Shrubs:</t>
  </si>
  <si>
    <t>18" - 24"</t>
  </si>
  <si>
    <t>24" - 30"</t>
  </si>
  <si>
    <t xml:space="preserve">  D.  Ornamental</t>
  </si>
  <si>
    <t>Subtotal for Ornamentals:</t>
  </si>
  <si>
    <t>1 Gal. (#1)</t>
  </si>
  <si>
    <t>2 Gal. (#2)</t>
  </si>
  <si>
    <t>3 Gal. (#3)</t>
  </si>
  <si>
    <t xml:space="preserve">  E.  Perennial</t>
  </si>
  <si>
    <t>Subtotal for Perennial:</t>
  </si>
  <si>
    <t xml:space="preserve">  F. Reforestation</t>
  </si>
  <si>
    <t>Subtotal for Reforestation</t>
  </si>
  <si>
    <t># of Acres</t>
  </si>
  <si>
    <t>TOTAL LANDSCAPE ESCROW AMOUNT:</t>
  </si>
  <si>
    <t>8.  SILTATION AND EROSION CONTROL ESCROWS</t>
  </si>
  <si>
    <t>Cleaning out SWM Facilities, Silt Traps and Silt Basins</t>
  </si>
  <si>
    <t>Diversion Dike</t>
  </si>
  <si>
    <t>Silt Fence: 0' - 1000'</t>
  </si>
  <si>
    <t xml:space="preserve">  (installation, maintenance for 1 year &amp; removal)</t>
  </si>
  <si>
    <t>Silt Fence: 10,000' +</t>
  </si>
  <si>
    <t>Super Silt Fence: 0' - 1000'</t>
  </si>
  <si>
    <t>Super Silt Fence: 10,000' +</t>
  </si>
  <si>
    <t>Seed, Fertilizer &amp; Mulch</t>
  </si>
  <si>
    <r>
      <t xml:space="preserve">Steep Slopes </t>
    </r>
    <r>
      <rPr>
        <sz val="8"/>
        <color theme="1"/>
        <rFont val="Times New Roman"/>
        <family val="1"/>
      </rPr>
      <t xml:space="preserve">(Grading and Stabilization with jute mesh, </t>
    </r>
  </si>
  <si>
    <t xml:space="preserve">  netting, blankets, etc.)</t>
  </si>
  <si>
    <t>Coarse Aggregates (#1 or #57)</t>
  </si>
  <si>
    <t>Inlet Protection</t>
  </si>
  <si>
    <t>Check Dam</t>
  </si>
  <si>
    <t xml:space="preserve">Temp. Construction Entrance </t>
  </si>
  <si>
    <t>Wash Rack</t>
  </si>
  <si>
    <t>Temp. Sediment Trap</t>
  </si>
  <si>
    <t>Temporary Sediment Basin</t>
  </si>
  <si>
    <t>Channel Diversion</t>
  </si>
  <si>
    <t>6' Chain-link Safety Fence</t>
  </si>
  <si>
    <t>4' Plastic Orange Safety Fence</t>
  </si>
  <si>
    <t>Yard utility refurbishment</t>
  </si>
  <si>
    <t>Level Spreader</t>
  </si>
  <si>
    <t>Stockpile Removal (Quantity based on policy)</t>
  </si>
  <si>
    <t>TOTAL SILTATION &amp; EROSION CONTROL ESCROW AMOUNT:</t>
  </si>
  <si>
    <t>Total Cost:</t>
  </si>
  <si>
    <t>Administrative Cost (10% of Total Cost):</t>
  </si>
  <si>
    <t xml:space="preserve">   I hereby certify that the above is my best estimate of the quantities and current cost of bondable improvements,</t>
  </si>
  <si>
    <t xml:space="preserve">   landscaping items, Siltation &amp; Erosion Control Escrow and floodplain items in this subdivision or site plan.</t>
  </si>
  <si>
    <t>Preparer's Signature</t>
  </si>
  <si>
    <t>Telephone #</t>
  </si>
  <si>
    <t>Name (Print)</t>
  </si>
  <si>
    <t>Company or Firm</t>
  </si>
  <si>
    <t>NOTES:</t>
  </si>
  <si>
    <t>needed and cut material available at the project site, if excavated or cut material is suitable for embankment.</t>
  </si>
  <si>
    <t>1.</t>
  </si>
  <si>
    <t>The excavation and embankment costs include necessary grading, spreading and/or compaction of soil in</t>
  </si>
  <si>
    <t>accordance with County and State Standards and Specifications</t>
  </si>
  <si>
    <t>The unit cost for each of the items in the Unit Price Lists is the installation cost which includes factors such as</t>
  </si>
  <si>
    <t>materials, excavation, bedding backfilling, compaction, form work, etc.</t>
  </si>
  <si>
    <t>provided by the Bureau of Labor and Statistics.</t>
  </si>
  <si>
    <t>2.</t>
  </si>
  <si>
    <t>3.</t>
  </si>
  <si>
    <t>4.</t>
  </si>
  <si>
    <t>5.</t>
  </si>
  <si>
    <t>Whoever certifies the site development plans must also certify the total cost of the bonded items, landscaping</t>
  </si>
  <si>
    <t>escrow and siltation and erosion control escrow and must sign "Preparer's Signature" on page 10 of this form.</t>
  </si>
  <si>
    <t>6.</t>
  </si>
  <si>
    <t>Floodplain Items Escrow not to be part of Bond/Escrow reduction.</t>
  </si>
  <si>
    <t>E.  Corrugated Metal Pipe</t>
  </si>
  <si>
    <t xml:space="preserve">  Non-Proprietary BMP(Engineer Estimate for all SWM)</t>
  </si>
  <si>
    <t>Subtotal for Miscellaneous Stormwater Management</t>
  </si>
  <si>
    <t>J.  Miscellaneous Drainage Items</t>
  </si>
  <si>
    <t>CG-12 (Truncated Dome)</t>
  </si>
  <si>
    <t>Fire Hydrant Assembly</t>
  </si>
  <si>
    <t>backflow preventer, yoke, frame &amp; cover, and service line)</t>
  </si>
  <si>
    <t>Meter Vault &amp; Appurtenances (3 meters &amp; larger)</t>
  </si>
  <si>
    <t xml:space="preserve">  Sanitary Sewer Pipe Line (Exclusive of Manhole Structures)</t>
  </si>
  <si>
    <t>(Including rain bowl &amp; chimney seal)</t>
  </si>
  <si>
    <t>For items identified with ** the quantity for the embankment material is the net difference of total fill material</t>
  </si>
  <si>
    <t>Inflation has been calculated based on Northern Virginia Consumer Price Index of the Washington D.C. area</t>
  </si>
  <si>
    <t xml:space="preserve">@ Lump Sum $15,000 min. </t>
  </si>
  <si>
    <t>Central Sewer Lift/Pump Station Construction</t>
  </si>
  <si>
    <t xml:space="preserve">Anti-Graffiti Paint (Concrete Retaining Walls </t>
  </si>
  <si>
    <t>Silt Fence: 1001' - 1000'</t>
  </si>
  <si>
    <t>Super Silt Fence: 1001' - 10000</t>
  </si>
  <si>
    <t>42"0 - 60"</t>
  </si>
  <si>
    <t>$ 840 CY of conc.</t>
  </si>
  <si>
    <t>$990 CY of conc.</t>
  </si>
  <si>
    <t>$290/Hr. (Min 8 Hrs.)</t>
  </si>
  <si>
    <t>@ $6.25 SY per Inch Depth</t>
  </si>
  <si>
    <t>@ $16 SY (6" Depth)</t>
  </si>
  <si>
    <t>(Min. $46,000) (Lump Sum or</t>
  </si>
  <si>
    <r>
      <rPr>
        <sz val="10"/>
        <color theme="1"/>
        <rFont val="Times New Roman"/>
        <family val="1"/>
      </rPr>
      <t xml:space="preserve">$600/Hr.  Lump Sum </t>
    </r>
    <r>
      <rPr>
        <sz val="8"/>
        <color theme="1"/>
        <rFont val="Times New Roman"/>
        <family val="1"/>
      </rPr>
      <t xml:space="preserve">(Min. </t>
    </r>
  </si>
  <si>
    <t>$3.00 SY  ($200 Min)</t>
  </si>
  <si>
    <t>$875 EA Single Family Lot</t>
  </si>
  <si>
    <t>Minimum acceptable amount for Siltation and Erosion Control is $2,500.00</t>
  </si>
  <si>
    <t>@ $3 SY per Inch Depth</t>
  </si>
  <si>
    <t>@ $18 SY per Inch Depth</t>
  </si>
  <si>
    <t>@ $12 SY (4" Depth)</t>
  </si>
  <si>
    <t>@ $24 SY (6" Depth)</t>
  </si>
  <si>
    <t>@ $11 per Inch Depth</t>
  </si>
  <si>
    <t xml:space="preserve">  Note:  For sizes larger than 15"0, add $4.60 per inch increase in diameter.</t>
  </si>
  <si>
    <r>
      <rPr>
        <b/>
        <sz val="9.5"/>
        <color rgb="FFFF0000"/>
        <rFont val="Times New Roman"/>
        <family val="1"/>
      </rPr>
      <t xml:space="preserve"> </t>
    </r>
    <r>
      <rPr>
        <b/>
        <sz val="9.5"/>
        <color theme="1"/>
        <rFont val="Times New Roman"/>
        <family val="1"/>
      </rPr>
      <t>Effective: March 1, 2022</t>
    </r>
  </si>
  <si>
    <r>
      <t>Removal of Erosion Control Measures</t>
    </r>
    <r>
      <rPr>
        <sz val="6"/>
        <color theme="1"/>
        <rFont val="Times New Roman"/>
        <family val="1"/>
      </rPr>
      <t xml:space="preserve"> (Min. $1000) cost per acre</t>
    </r>
  </si>
  <si>
    <t>Stream Restoration                           (By Itemized Cost)</t>
  </si>
  <si>
    <t>or actual estimate provided by engineer to the satisfaction of the plan review)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</si>
</sst>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#\ ?/2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8"/>
      <color theme="1"/>
      <name val="Times New Roman"/>
      <family val="1"/>
    </font>
    <font>
      <sz val="8"/>
      <color theme="1"/>
      <name val="Times New Roman"/>
      <family val="1"/>
    </font>
    <font>
      <b/>
      <sz val="9"/>
      <color theme="1"/>
      <name val="Times New Roman"/>
      <family val="1"/>
    </font>
    <font>
      <sz val="10"/>
      <color theme="1"/>
      <name val="Times New Roman"/>
      <family val="1"/>
    </font>
    <font>
      <b/>
      <sz val="9.5"/>
      <color theme="1"/>
      <name val="Times New Roman"/>
      <family val="1"/>
    </font>
    <font>
      <b/>
      <sz val="10"/>
      <color theme="1"/>
      <name val="Times New Roman"/>
      <family val="1"/>
    </font>
    <font>
      <b/>
      <sz val="12"/>
      <color theme="1"/>
      <name val="Open Sans Extrabold"/>
      <family val="2"/>
    </font>
    <font>
      <b/>
      <sz val="11"/>
      <color theme="1"/>
      <name val="Open Sans Extrabold"/>
      <family val="2"/>
    </font>
    <font>
      <sz val="11"/>
      <color theme="1"/>
      <name val="Open Sans Extrabold"/>
      <family val="2"/>
    </font>
    <font>
      <b/>
      <i/>
      <sz val="11"/>
      <color theme="1"/>
      <name val="Times New Roman"/>
      <family val="1"/>
    </font>
    <font>
      <sz val="10.5"/>
      <color theme="1"/>
      <name val="Times New Roman"/>
      <family val="1"/>
    </font>
    <font>
      <sz val="9"/>
      <color theme="1"/>
      <name val="Times New Roman"/>
      <family val="1"/>
    </font>
    <font>
      <b/>
      <sz val="9.5"/>
      <color rgb="FFFF0000"/>
      <name val="Times New Roman"/>
      <family val="1"/>
    </font>
    <font>
      <sz val="6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double">
        <color theme="0" tint="-0.499984740745262"/>
      </bottom>
      <diagonal/>
    </border>
    <border>
      <left/>
      <right/>
      <top style="thin">
        <color theme="0" tint="-0.499984740745262"/>
      </top>
      <bottom style="double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 style="thin">
        <color theme="0" tint="-0.499984740745262"/>
      </left>
      <right/>
      <top style="double">
        <color theme="0" tint="-0.499984740745262"/>
      </top>
      <bottom style="thin">
        <color theme="0" tint="-0.499984740745262"/>
      </bottom>
      <diagonal/>
    </border>
    <border>
      <left/>
      <right/>
      <top style="double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double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double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 style="double">
        <color theme="0" tint="-0.499984740745262"/>
      </top>
      <bottom style="thin">
        <color theme="0" tint="-0.34998626667073579"/>
      </bottom>
      <diagonal/>
    </border>
    <border>
      <left/>
      <right style="thin">
        <color theme="0" tint="-0.499984740745262"/>
      </right>
      <top style="double">
        <color theme="0" tint="-0.499984740745262"/>
      </top>
      <bottom style="thin">
        <color theme="0" tint="-0.34998626667073579"/>
      </bottom>
      <diagonal/>
    </border>
    <border>
      <left style="thin">
        <color theme="0" tint="-0.499984740745262"/>
      </left>
      <right/>
      <top style="double">
        <color theme="0" tint="-0.499984740745262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double">
        <color theme="0" tint="-0.499984740745262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double">
        <color theme="0" tint="-0.499984740745262"/>
      </top>
      <bottom style="thin">
        <color theme="0" tint="-0.34998626667073579"/>
      </bottom>
      <diagonal/>
    </border>
    <border>
      <left style="thin">
        <color indexed="64"/>
      </left>
      <right/>
      <top style="double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24994659260841701"/>
      </bottom>
      <diagonal/>
    </border>
    <border>
      <left/>
      <right/>
      <top style="thin">
        <color theme="0" tint="-0.499984740745262"/>
      </top>
      <bottom style="thin">
        <color theme="0" tint="-0.24994659260841701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24994659260841701"/>
      </bottom>
      <diagonal/>
    </border>
    <border>
      <left style="thin">
        <color theme="0" tint="-0.499984740745262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499984740745262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499984740745262"/>
      </left>
      <right/>
      <top/>
      <bottom style="double">
        <color theme="0" tint="-0.499984740745262"/>
      </bottom>
      <diagonal/>
    </border>
    <border>
      <left/>
      <right/>
      <top/>
      <bottom style="double">
        <color theme="0" tint="-0.499984740745262"/>
      </bottom>
      <diagonal/>
    </border>
    <border>
      <left/>
      <right style="thin">
        <color theme="0" tint="-0.499984740745262"/>
      </right>
      <top/>
      <bottom style="double">
        <color theme="0" tint="-0.499984740745262"/>
      </bottom>
      <diagonal/>
    </border>
  </borders>
  <cellStyleXfs count="1">
    <xf numFmtId="0" fontId="0" fillId="0" borderId="0"/>
  </cellStyleXfs>
  <cellXfs count="283">
    <xf numFmtId="0" fontId="0" fillId="0" borderId="0" xfId="0"/>
    <xf numFmtId="0" fontId="2" fillId="0" borderId="0" xfId="0" applyFont="1"/>
    <xf numFmtId="0" fontId="4" fillId="0" borderId="0" xfId="0" applyFont="1"/>
    <xf numFmtId="0" fontId="1" fillId="0" borderId="0" xfId="0" applyFo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6" fillId="0" borderId="0" xfId="0" applyFont="1"/>
    <xf numFmtId="0" fontId="6" fillId="0" borderId="7" xfId="0" applyFont="1" applyBorder="1" applyAlignment="1">
      <alignment horizontal="right"/>
    </xf>
    <xf numFmtId="0" fontId="6" fillId="0" borderId="7" xfId="0" applyFont="1" applyBorder="1"/>
    <xf numFmtId="0" fontId="6" fillId="0" borderId="10" xfId="0" applyFont="1" applyBorder="1" applyAlignment="1">
      <alignment horizontal="right"/>
    </xf>
    <xf numFmtId="0" fontId="6" fillId="0" borderId="10" xfId="0" applyFont="1" applyBorder="1"/>
    <xf numFmtId="0" fontId="6" fillId="0" borderId="8" xfId="0" applyFont="1" applyBorder="1"/>
    <xf numFmtId="0" fontId="6" fillId="0" borderId="2" xfId="0" applyFont="1" applyBorder="1"/>
    <xf numFmtId="0" fontId="6" fillId="0" borderId="6" xfId="0" applyFont="1" applyBorder="1" applyAlignment="1">
      <alignment horizontal="right"/>
    </xf>
    <xf numFmtId="0" fontId="6" fillId="0" borderId="9" xfId="0" applyFont="1" applyBorder="1" applyAlignment="1">
      <alignment horizontal="right"/>
    </xf>
    <xf numFmtId="0" fontId="6" fillId="0" borderId="7" xfId="0" applyFont="1" applyBorder="1" applyAlignment="1">
      <alignment horizontal="left"/>
    </xf>
    <xf numFmtId="0" fontId="6" fillId="0" borderId="10" xfId="0" applyFont="1" applyBorder="1" applyAlignment="1">
      <alignment horizontal="left"/>
    </xf>
    <xf numFmtId="0" fontId="6" fillId="0" borderId="11" xfId="0" applyFont="1" applyBorder="1"/>
    <xf numFmtId="0" fontId="6" fillId="0" borderId="18" xfId="0" applyFont="1" applyBorder="1"/>
    <xf numFmtId="0" fontId="6" fillId="0" borderId="18" xfId="0" applyFont="1" applyBorder="1" applyAlignment="1">
      <alignment horizontal="left"/>
    </xf>
    <xf numFmtId="0" fontId="8" fillId="0" borderId="0" xfId="0" applyFont="1" applyAlignment="1">
      <alignment horizontal="right"/>
    </xf>
    <xf numFmtId="0" fontId="8" fillId="0" borderId="0" xfId="0" applyFont="1" applyAlignment="1">
      <alignment horizontal="center"/>
    </xf>
    <xf numFmtId="0" fontId="6" fillId="0" borderId="9" xfId="0" applyFont="1" applyBorder="1"/>
    <xf numFmtId="44" fontId="6" fillId="0" borderId="10" xfId="0" applyNumberFormat="1" applyFont="1" applyBorder="1"/>
    <xf numFmtId="44" fontId="6" fillId="0" borderId="2" xfId="0" applyNumberFormat="1" applyFont="1" applyBorder="1"/>
    <xf numFmtId="0" fontId="6" fillId="0" borderId="10" xfId="0" quotePrefix="1" applyFont="1" applyBorder="1"/>
    <xf numFmtId="0" fontId="6" fillId="0" borderId="15" xfId="0" applyFont="1" applyBorder="1"/>
    <xf numFmtId="0" fontId="6" fillId="0" borderId="16" xfId="0" applyFont="1" applyBorder="1"/>
    <xf numFmtId="0" fontId="2" fillId="0" borderId="7" xfId="0" applyFont="1" applyBorder="1"/>
    <xf numFmtId="0" fontId="2" fillId="0" borderId="10" xfId="0" applyFont="1" applyBorder="1"/>
    <xf numFmtId="0" fontId="2" fillId="0" borderId="2" xfId="0" applyFont="1" applyBorder="1"/>
    <xf numFmtId="0" fontId="2" fillId="0" borderId="16" xfId="0" applyFont="1" applyBorder="1"/>
    <xf numFmtId="0" fontId="6" fillId="0" borderId="15" xfId="0" applyFont="1" applyBorder="1" applyAlignment="1">
      <alignment horizontal="right"/>
    </xf>
    <xf numFmtId="0" fontId="6" fillId="0" borderId="17" xfId="0" applyFont="1" applyBorder="1"/>
    <xf numFmtId="0" fontId="6" fillId="0" borderId="19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4" fillId="0" borderId="12" xfId="0" applyFont="1" applyBorder="1" applyAlignment="1">
      <alignment horizontal="left"/>
    </xf>
    <xf numFmtId="0" fontId="2" fillId="0" borderId="13" xfId="0" applyFont="1" applyBorder="1"/>
    <xf numFmtId="0" fontId="6" fillId="0" borderId="13" xfId="0" applyFont="1" applyBorder="1" applyAlignment="1">
      <alignment horizontal="left"/>
    </xf>
    <xf numFmtId="0" fontId="6" fillId="0" borderId="14" xfId="0" applyFont="1" applyBorder="1" applyAlignment="1">
      <alignment horizontal="left"/>
    </xf>
    <xf numFmtId="0" fontId="4" fillId="0" borderId="17" xfId="0" applyFont="1" applyBorder="1"/>
    <xf numFmtId="0" fontId="4" fillId="0" borderId="18" xfId="0" applyFont="1" applyBorder="1" applyAlignment="1">
      <alignment horizontal="left"/>
    </xf>
    <xf numFmtId="0" fontId="4" fillId="0" borderId="19" xfId="0" applyFont="1" applyBorder="1" applyAlignment="1">
      <alignment horizontal="left"/>
    </xf>
    <xf numFmtId="0" fontId="8" fillId="0" borderId="0" xfId="0" applyFont="1"/>
    <xf numFmtId="0" fontId="2" fillId="0" borderId="9" xfId="0" applyFont="1" applyBorder="1"/>
    <xf numFmtId="0" fontId="6" fillId="0" borderId="8" xfId="0" applyFont="1" applyBorder="1" applyAlignment="1">
      <alignment horizontal="left"/>
    </xf>
    <xf numFmtId="0" fontId="6" fillId="0" borderId="17" xfId="0" applyFont="1" applyBorder="1" applyAlignment="1">
      <alignment horizontal="right"/>
    </xf>
    <xf numFmtId="0" fontId="6" fillId="0" borderId="18" xfId="0" applyFont="1" applyBorder="1" applyAlignment="1">
      <alignment horizontal="right"/>
    </xf>
    <xf numFmtId="0" fontId="6" fillId="0" borderId="0" xfId="0" applyFont="1" applyAlignment="1">
      <alignment horizontal="right"/>
    </xf>
    <xf numFmtId="0" fontId="6" fillId="0" borderId="0" xfId="0" applyFont="1" applyAlignment="1">
      <alignment horizontal="left"/>
    </xf>
    <xf numFmtId="49" fontId="13" fillId="0" borderId="0" xfId="0" applyNumberFormat="1" applyFont="1" applyAlignment="1">
      <alignment horizontal="left"/>
    </xf>
    <xf numFmtId="0" fontId="13" fillId="0" borderId="0" xfId="0" applyFont="1"/>
    <xf numFmtId="0" fontId="13" fillId="0" borderId="0" xfId="0" applyFont="1" applyAlignment="1">
      <alignment horizontal="left"/>
    </xf>
    <xf numFmtId="0" fontId="6" fillId="0" borderId="10" xfId="0" applyFont="1" applyBorder="1" applyAlignment="1" applyProtection="1">
      <alignment horizontal="left"/>
      <protection locked="0"/>
    </xf>
    <xf numFmtId="0" fontId="14" fillId="0" borderId="10" xfId="0" quotePrefix="1" applyFont="1" applyBorder="1"/>
    <xf numFmtId="0" fontId="4" fillId="0" borderId="10" xfId="0" quotePrefix="1" applyFont="1" applyBorder="1"/>
    <xf numFmtId="0" fontId="6" fillId="0" borderId="28" xfId="0" applyFont="1" applyBorder="1" applyAlignment="1">
      <alignment horizontal="right"/>
    </xf>
    <xf numFmtId="0" fontId="6" fillId="0" borderId="29" xfId="0" applyFont="1" applyBorder="1" applyAlignment="1">
      <alignment horizontal="left"/>
    </xf>
    <xf numFmtId="0" fontId="6" fillId="0" borderId="31" xfId="0" applyFont="1" applyBorder="1" applyAlignment="1">
      <alignment horizontal="right"/>
    </xf>
    <xf numFmtId="0" fontId="6" fillId="0" borderId="32" xfId="0" applyFont="1" applyBorder="1" applyAlignment="1">
      <alignment horizontal="left"/>
    </xf>
    <xf numFmtId="0" fontId="1" fillId="0" borderId="0" xfId="0" applyFont="1" applyAlignment="1">
      <alignment horizontal="right"/>
    </xf>
    <xf numFmtId="4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1" xfId="0" applyFont="1" applyBorder="1" applyAlignment="1" applyProtection="1">
      <alignment horizontal="left"/>
      <protection locked="0"/>
    </xf>
    <xf numFmtId="0" fontId="1" fillId="0" borderId="21" xfId="0" applyFont="1" applyBorder="1" applyAlignment="1">
      <alignment horizontal="left"/>
    </xf>
    <xf numFmtId="0" fontId="6" fillId="0" borderId="14" xfId="0" applyFont="1" applyBorder="1" applyAlignment="1">
      <alignment horizontal="left"/>
    </xf>
    <xf numFmtId="0" fontId="6" fillId="0" borderId="19" xfId="0" applyFont="1" applyBorder="1" applyAlignment="1">
      <alignment horizontal="left"/>
    </xf>
    <xf numFmtId="0" fontId="6" fillId="0" borderId="9" xfId="0" applyFont="1" applyBorder="1" applyAlignment="1">
      <alignment horizontal="left"/>
    </xf>
    <xf numFmtId="0" fontId="6" fillId="0" borderId="10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4" fillId="0" borderId="10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10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3" fontId="6" fillId="0" borderId="10" xfId="0" applyNumberFormat="1" applyFont="1" applyBorder="1" applyAlignment="1" applyProtection="1">
      <alignment horizontal="left"/>
      <protection locked="0"/>
    </xf>
    <xf numFmtId="0" fontId="6" fillId="0" borderId="10" xfId="0" applyFont="1" applyBorder="1" applyAlignment="1" applyProtection="1">
      <alignment horizontal="left"/>
      <protection locked="0"/>
    </xf>
    <xf numFmtId="0" fontId="6" fillId="0" borderId="9" xfId="0" applyFont="1" applyBorder="1" applyAlignment="1" applyProtection="1">
      <alignment horizontal="left"/>
      <protection locked="0"/>
    </xf>
    <xf numFmtId="0" fontId="6" fillId="0" borderId="2" xfId="0" applyFont="1" applyBorder="1" applyAlignment="1" applyProtection="1">
      <alignment horizontal="left"/>
      <protection locked="0"/>
    </xf>
    <xf numFmtId="0" fontId="10" fillId="0" borderId="9" xfId="0" applyFont="1" applyBorder="1" applyAlignment="1">
      <alignment horizontal="right"/>
    </xf>
    <xf numFmtId="0" fontId="11" fillId="0" borderId="10" xfId="0" applyFont="1" applyBorder="1" applyAlignment="1">
      <alignment horizontal="right"/>
    </xf>
    <xf numFmtId="0" fontId="11" fillId="0" borderId="2" xfId="0" applyFont="1" applyBorder="1" applyAlignment="1">
      <alignment horizontal="right"/>
    </xf>
    <xf numFmtId="44" fontId="9" fillId="0" borderId="9" xfId="0" applyNumberFormat="1" applyFont="1" applyBorder="1" applyAlignment="1">
      <alignment horizontal="center"/>
    </xf>
    <xf numFmtId="44" fontId="9" fillId="0" borderId="10" xfId="0" applyNumberFormat="1" applyFont="1" applyBorder="1" applyAlignment="1">
      <alignment horizontal="center"/>
    </xf>
    <xf numFmtId="44" fontId="9" fillId="0" borderId="2" xfId="0" applyNumberFormat="1" applyFont="1" applyBorder="1" applyAlignment="1">
      <alignment horizontal="center"/>
    </xf>
    <xf numFmtId="0" fontId="1" fillId="0" borderId="9" xfId="0" applyFont="1" applyBorder="1" applyAlignment="1">
      <alignment horizontal="right"/>
    </xf>
    <xf numFmtId="0" fontId="1" fillId="0" borderId="10" xfId="0" applyFont="1" applyBorder="1" applyAlignment="1">
      <alignment horizontal="right"/>
    </xf>
    <xf numFmtId="0" fontId="1" fillId="0" borderId="2" xfId="0" applyFont="1" applyBorder="1" applyAlignment="1">
      <alignment horizontal="right"/>
    </xf>
    <xf numFmtId="44" fontId="1" fillId="0" borderId="9" xfId="0" applyNumberFormat="1" applyFont="1" applyBorder="1"/>
    <xf numFmtId="44" fontId="1" fillId="0" borderId="10" xfId="0" applyNumberFormat="1" applyFont="1" applyBorder="1"/>
    <xf numFmtId="44" fontId="1" fillId="0" borderId="2" xfId="0" applyNumberFormat="1" applyFont="1" applyBorder="1"/>
    <xf numFmtId="44" fontId="2" fillId="0" borderId="9" xfId="0" applyNumberFormat="1" applyFont="1" applyBorder="1"/>
    <xf numFmtId="44" fontId="2" fillId="0" borderId="10" xfId="0" applyNumberFormat="1" applyFont="1" applyBorder="1"/>
    <xf numFmtId="44" fontId="2" fillId="0" borderId="2" xfId="0" applyNumberFormat="1" applyFont="1" applyBorder="1"/>
    <xf numFmtId="0" fontId="6" fillId="0" borderId="12" xfId="0" applyFont="1" applyBorder="1" applyAlignment="1">
      <alignment horizontal="right"/>
    </xf>
    <xf numFmtId="0" fontId="6" fillId="0" borderId="17" xfId="0" applyFont="1" applyBorder="1" applyAlignment="1">
      <alignment horizontal="right"/>
    </xf>
    <xf numFmtId="0" fontId="6" fillId="0" borderId="9" xfId="0" applyFont="1" applyBorder="1" applyAlignment="1" applyProtection="1">
      <alignment horizontal="center"/>
      <protection locked="0"/>
    </xf>
    <xf numFmtId="0" fontId="6" fillId="0" borderId="10" xfId="0" applyFont="1" applyBorder="1" applyAlignment="1" applyProtection="1">
      <alignment horizontal="center"/>
      <protection locked="0"/>
    </xf>
    <xf numFmtId="0" fontId="6" fillId="0" borderId="2" xfId="0" applyFont="1" applyBorder="1" applyAlignment="1" applyProtection="1">
      <alignment horizontal="center"/>
      <protection locked="0"/>
    </xf>
    <xf numFmtId="0" fontId="6" fillId="0" borderId="12" xfId="0" applyFont="1" applyBorder="1" applyAlignment="1" applyProtection="1">
      <alignment horizontal="center"/>
      <protection locked="0"/>
    </xf>
    <xf numFmtId="0" fontId="6" fillId="0" borderId="13" xfId="0" applyFont="1" applyBorder="1" applyAlignment="1" applyProtection="1">
      <alignment horizontal="center"/>
      <protection locked="0"/>
    </xf>
    <xf numFmtId="0" fontId="6" fillId="0" borderId="14" xfId="0" applyFont="1" applyBorder="1" applyAlignment="1" applyProtection="1">
      <alignment horizontal="center"/>
      <protection locked="0"/>
    </xf>
    <xf numFmtId="0" fontId="6" fillId="0" borderId="17" xfId="0" applyFont="1" applyBorder="1" applyAlignment="1" applyProtection="1">
      <alignment horizontal="center"/>
      <protection locked="0"/>
    </xf>
    <xf numFmtId="0" fontId="6" fillId="0" borderId="18" xfId="0" applyFont="1" applyBorder="1" applyAlignment="1" applyProtection="1">
      <alignment horizontal="center"/>
      <protection locked="0"/>
    </xf>
    <xf numFmtId="0" fontId="6" fillId="0" borderId="19" xfId="0" applyFont="1" applyBorder="1" applyAlignment="1" applyProtection="1">
      <alignment horizontal="center"/>
      <protection locked="0"/>
    </xf>
    <xf numFmtId="0" fontId="6" fillId="0" borderId="15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6" fillId="0" borderId="16" xfId="0" applyFont="1" applyBorder="1" applyAlignment="1">
      <alignment horizontal="left"/>
    </xf>
    <xf numFmtId="0" fontId="8" fillId="0" borderId="20" xfId="0" applyFont="1" applyBorder="1" applyAlignment="1">
      <alignment horizontal="center"/>
    </xf>
    <xf numFmtId="0" fontId="12" fillId="0" borderId="0" xfId="0" applyFont="1" applyAlignment="1">
      <alignment horizontal="left"/>
    </xf>
    <xf numFmtId="0" fontId="6" fillId="0" borderId="15" xfId="0" applyFont="1" applyBorder="1" applyAlignment="1" applyProtection="1">
      <alignment horizontal="center"/>
      <protection locked="0"/>
    </xf>
    <xf numFmtId="0" fontId="6" fillId="0" borderId="0" xfId="0" applyFont="1" applyAlignment="1" applyProtection="1">
      <alignment horizontal="center"/>
      <protection locked="0"/>
    </xf>
    <xf numFmtId="0" fontId="6" fillId="0" borderId="16" xfId="0" applyFont="1" applyBorder="1" applyAlignment="1" applyProtection="1">
      <alignment horizontal="center"/>
      <protection locked="0"/>
    </xf>
    <xf numFmtId="44" fontId="6" fillId="0" borderId="9" xfId="0" applyNumberFormat="1" applyFont="1" applyBorder="1"/>
    <xf numFmtId="44" fontId="6" fillId="0" borderId="10" xfId="0" applyNumberFormat="1" applyFont="1" applyBorder="1"/>
    <xf numFmtId="44" fontId="6" fillId="0" borderId="2" xfId="0" applyNumberFormat="1" applyFont="1" applyBorder="1"/>
    <xf numFmtId="44" fontId="6" fillId="0" borderId="28" xfId="0" applyNumberFormat="1" applyFont="1" applyBorder="1"/>
    <xf numFmtId="44" fontId="6" fillId="0" borderId="29" xfId="0" applyNumberFormat="1" applyFont="1" applyBorder="1"/>
    <xf numFmtId="44" fontId="6" fillId="0" borderId="30" xfId="0" applyNumberFormat="1" applyFont="1" applyBorder="1"/>
    <xf numFmtId="44" fontId="6" fillId="0" borderId="31" xfId="0" applyNumberFormat="1" applyFont="1" applyBorder="1"/>
    <xf numFmtId="44" fontId="6" fillId="0" borderId="32" xfId="0" applyNumberFormat="1" applyFont="1" applyBorder="1"/>
    <xf numFmtId="44" fontId="6" fillId="0" borderId="33" xfId="0" applyNumberFormat="1" applyFont="1" applyBorder="1"/>
    <xf numFmtId="44" fontId="6" fillId="0" borderId="17" xfId="0" applyNumberFormat="1" applyFont="1" applyBorder="1"/>
    <xf numFmtId="44" fontId="6" fillId="0" borderId="18" xfId="0" applyNumberFormat="1" applyFont="1" applyBorder="1"/>
    <xf numFmtId="44" fontId="6" fillId="0" borderId="19" xfId="0" applyNumberFormat="1" applyFont="1" applyBorder="1"/>
    <xf numFmtId="44" fontId="6" fillId="0" borderId="9" xfId="0" applyNumberFormat="1" applyFont="1" applyBorder="1" applyProtection="1">
      <protection locked="0"/>
    </xf>
    <xf numFmtId="44" fontId="6" fillId="0" borderId="10" xfId="0" applyNumberFormat="1" applyFont="1" applyBorder="1" applyProtection="1">
      <protection locked="0"/>
    </xf>
    <xf numFmtId="44" fontId="6" fillId="0" borderId="2" xfId="0" applyNumberFormat="1" applyFont="1" applyBorder="1" applyProtection="1">
      <protection locked="0"/>
    </xf>
    <xf numFmtId="8" fontId="6" fillId="0" borderId="10" xfId="0" applyNumberFormat="1" applyFont="1" applyBorder="1" applyAlignment="1">
      <alignment horizontal="left"/>
    </xf>
    <xf numFmtId="6" fontId="6" fillId="0" borderId="10" xfId="0" applyNumberFormat="1" applyFont="1" applyBorder="1" applyAlignment="1">
      <alignment horizontal="left"/>
    </xf>
    <xf numFmtId="0" fontId="4" fillId="0" borderId="17" xfId="0" applyFont="1" applyBorder="1"/>
    <xf numFmtId="0" fontId="4" fillId="0" borderId="18" xfId="0" applyFont="1" applyBorder="1"/>
    <xf numFmtId="0" fontId="4" fillId="0" borderId="19" xfId="0" applyFont="1" applyBorder="1"/>
    <xf numFmtId="0" fontId="6" fillId="0" borderId="15" xfId="0" applyFont="1" applyBorder="1"/>
    <xf numFmtId="0" fontId="6" fillId="0" borderId="0" xfId="0" applyFont="1"/>
    <xf numFmtId="0" fontId="6" fillId="0" borderId="16" xfId="0" applyFont="1" applyBorder="1"/>
    <xf numFmtId="0" fontId="6" fillId="0" borderId="9" xfId="0" applyFont="1" applyBorder="1"/>
    <xf numFmtId="0" fontId="6" fillId="0" borderId="10" xfId="0" applyFont="1" applyBorder="1"/>
    <xf numFmtId="0" fontId="6" fillId="0" borderId="2" xfId="0" applyFont="1" applyBorder="1"/>
    <xf numFmtId="0" fontId="6" fillId="0" borderId="12" xfId="0" applyFont="1" applyBorder="1"/>
    <xf numFmtId="0" fontId="6" fillId="0" borderId="13" xfId="0" applyFont="1" applyBorder="1"/>
    <xf numFmtId="0" fontId="6" fillId="0" borderId="14" xfId="0" applyFont="1" applyBorder="1"/>
    <xf numFmtId="44" fontId="6" fillId="0" borderId="9" xfId="0" applyNumberFormat="1" applyFont="1" applyBorder="1" applyAlignment="1">
      <alignment horizontal="center"/>
    </xf>
    <xf numFmtId="44" fontId="6" fillId="0" borderId="10" xfId="0" applyNumberFormat="1" applyFont="1" applyBorder="1" applyAlignment="1">
      <alignment horizontal="center"/>
    </xf>
    <xf numFmtId="44" fontId="6" fillId="0" borderId="2" xfId="0" applyNumberFormat="1" applyFont="1" applyBorder="1" applyAlignment="1">
      <alignment horizontal="center"/>
    </xf>
    <xf numFmtId="44" fontId="6" fillId="0" borderId="12" xfId="0" applyNumberFormat="1" applyFont="1" applyBorder="1" applyAlignment="1">
      <alignment horizontal="center"/>
    </xf>
    <xf numFmtId="44" fontId="6" fillId="0" borderId="13" xfId="0" applyNumberFormat="1" applyFont="1" applyBorder="1" applyAlignment="1">
      <alignment horizontal="center"/>
    </xf>
    <xf numFmtId="44" fontId="6" fillId="0" borderId="14" xfId="0" applyNumberFormat="1" applyFont="1" applyBorder="1" applyAlignment="1">
      <alignment horizontal="center"/>
    </xf>
    <xf numFmtId="44" fontId="6" fillId="0" borderId="17" xfId="0" applyNumberFormat="1" applyFont="1" applyBorder="1" applyAlignment="1">
      <alignment horizontal="center"/>
    </xf>
    <xf numFmtId="44" fontId="6" fillId="0" borderId="18" xfId="0" applyNumberFormat="1" applyFont="1" applyBorder="1" applyAlignment="1">
      <alignment horizontal="center"/>
    </xf>
    <xf numFmtId="44" fontId="6" fillId="0" borderId="19" xfId="0" applyNumberFormat="1" applyFont="1" applyBorder="1" applyAlignment="1">
      <alignment horizontal="center"/>
    </xf>
    <xf numFmtId="6" fontId="6" fillId="0" borderId="13" xfId="0" applyNumberFormat="1" applyFont="1" applyBorder="1" applyAlignment="1">
      <alignment horizontal="left"/>
    </xf>
    <xf numFmtId="0" fontId="6" fillId="0" borderId="13" xfId="0" applyFont="1" applyBorder="1" applyAlignment="1">
      <alignment horizontal="left"/>
    </xf>
    <xf numFmtId="0" fontId="6" fillId="0" borderId="18" xfId="0" applyFont="1" applyBorder="1" applyAlignment="1">
      <alignment horizontal="left"/>
    </xf>
    <xf numFmtId="6" fontId="6" fillId="0" borderId="29" xfId="0" applyNumberFormat="1" applyFont="1" applyBorder="1" applyAlignment="1">
      <alignment horizontal="left"/>
    </xf>
    <xf numFmtId="0" fontId="6" fillId="0" borderId="29" xfId="0" applyFont="1" applyBorder="1" applyAlignment="1">
      <alignment horizontal="left"/>
    </xf>
    <xf numFmtId="6" fontId="6" fillId="0" borderId="32" xfId="0" applyNumberFormat="1" applyFont="1" applyBorder="1" applyAlignment="1">
      <alignment horizontal="left"/>
    </xf>
    <xf numFmtId="0" fontId="6" fillId="0" borderId="32" xfId="0" applyFont="1" applyBorder="1" applyAlignment="1">
      <alignment horizontal="left"/>
    </xf>
    <xf numFmtId="6" fontId="6" fillId="0" borderId="18" xfId="0" applyNumberFormat="1" applyFont="1" applyBorder="1" applyAlignment="1">
      <alignment horizontal="left"/>
    </xf>
    <xf numFmtId="44" fontId="6" fillId="0" borderId="6" xfId="0" applyNumberFormat="1" applyFont="1" applyBorder="1"/>
    <xf numFmtId="44" fontId="6" fillId="0" borderId="7" xfId="0" applyNumberFormat="1" applyFont="1" applyBorder="1"/>
    <xf numFmtId="44" fontId="6" fillId="0" borderId="8" xfId="0" applyNumberFormat="1" applyFont="1" applyBorder="1"/>
    <xf numFmtId="0" fontId="8" fillId="0" borderId="9" xfId="0" applyFont="1" applyBorder="1" applyAlignment="1">
      <alignment horizontal="right"/>
    </xf>
    <xf numFmtId="0" fontId="8" fillId="0" borderId="10" xfId="0" applyFont="1" applyBorder="1" applyAlignment="1">
      <alignment horizontal="right"/>
    </xf>
    <xf numFmtId="0" fontId="8" fillId="0" borderId="2" xfId="0" applyFont="1" applyBorder="1" applyAlignment="1">
      <alignment horizontal="right"/>
    </xf>
    <xf numFmtId="44" fontId="8" fillId="0" borderId="9" xfId="0" applyNumberFormat="1" applyFont="1" applyBorder="1" applyAlignment="1">
      <alignment horizontal="center"/>
    </xf>
    <xf numFmtId="44" fontId="8" fillId="0" borderId="10" xfId="0" applyNumberFormat="1" applyFont="1" applyBorder="1" applyAlignment="1">
      <alignment horizontal="center"/>
    </xf>
    <xf numFmtId="44" fontId="8" fillId="0" borderId="2" xfId="0" applyNumberFormat="1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6" fillId="0" borderId="10" xfId="0" applyFont="1" applyBorder="1" applyAlignment="1">
      <alignment horizontal="right"/>
    </xf>
    <xf numFmtId="0" fontId="6" fillId="0" borderId="2" xfId="0" applyFont="1" applyBorder="1" applyAlignment="1">
      <alignment horizontal="right"/>
    </xf>
    <xf numFmtId="0" fontId="6" fillId="0" borderId="6" xfId="0" applyFont="1" applyBorder="1" applyAlignment="1" applyProtection="1">
      <alignment horizontal="center"/>
      <protection locked="0"/>
    </xf>
    <xf numFmtId="0" fontId="6" fillId="0" borderId="7" xfId="0" applyFont="1" applyBorder="1" applyAlignment="1" applyProtection="1">
      <alignment horizontal="center"/>
      <protection locked="0"/>
    </xf>
    <xf numFmtId="0" fontId="6" fillId="0" borderId="8" xfId="0" applyFont="1" applyBorder="1" applyAlignment="1" applyProtection="1">
      <alignment horizontal="center"/>
      <protection locked="0"/>
    </xf>
    <xf numFmtId="0" fontId="6" fillId="0" borderId="6" xfId="0" applyFont="1" applyBorder="1" applyAlignment="1">
      <alignment horizontal="left"/>
    </xf>
    <xf numFmtId="0" fontId="6" fillId="0" borderId="7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6" fontId="6" fillId="0" borderId="7" xfId="0" applyNumberFormat="1" applyFont="1" applyBorder="1" applyAlignment="1">
      <alignment horizontal="left"/>
    </xf>
    <xf numFmtId="8" fontId="6" fillId="0" borderId="13" xfId="0" applyNumberFormat="1" applyFont="1" applyBorder="1" applyAlignment="1">
      <alignment horizontal="left"/>
    </xf>
    <xf numFmtId="0" fontId="6" fillId="0" borderId="12" xfId="0" applyFont="1" applyBorder="1" applyAlignment="1">
      <alignment horizontal="left"/>
    </xf>
    <xf numFmtId="44" fontId="6" fillId="0" borderId="6" xfId="0" applyNumberFormat="1" applyFont="1" applyBorder="1" applyAlignment="1">
      <alignment horizontal="center"/>
    </xf>
    <xf numFmtId="44" fontId="6" fillId="0" borderId="7" xfId="0" applyNumberFormat="1" applyFont="1" applyBorder="1" applyAlignment="1">
      <alignment horizontal="center"/>
    </xf>
    <xf numFmtId="44" fontId="6" fillId="0" borderId="8" xfId="0" applyNumberFormat="1" applyFont="1" applyBorder="1" applyAlignment="1">
      <alignment horizontal="center"/>
    </xf>
    <xf numFmtId="0" fontId="6" fillId="0" borderId="13" xfId="0" applyFont="1" applyBorder="1" applyAlignment="1">
      <alignment horizontal="right"/>
    </xf>
    <xf numFmtId="0" fontId="6" fillId="0" borderId="18" xfId="0" applyFont="1" applyBorder="1" applyAlignment="1">
      <alignment horizontal="right"/>
    </xf>
    <xf numFmtId="8" fontId="6" fillId="0" borderId="7" xfId="0" applyNumberFormat="1" applyFont="1" applyBorder="1" applyAlignment="1">
      <alignment horizontal="left"/>
    </xf>
    <xf numFmtId="0" fontId="4" fillId="0" borderId="17" xfId="0" applyFont="1" applyBorder="1" applyAlignment="1">
      <alignment horizontal="left" wrapText="1"/>
    </xf>
    <xf numFmtId="0" fontId="6" fillId="0" borderId="18" xfId="0" applyFont="1" applyBorder="1" applyAlignment="1">
      <alignment horizontal="left" wrapText="1"/>
    </xf>
    <xf numFmtId="0" fontId="6" fillId="0" borderId="19" xfId="0" applyFont="1" applyBorder="1" applyAlignment="1">
      <alignment horizontal="left" wrapText="1"/>
    </xf>
    <xf numFmtId="0" fontId="6" fillId="0" borderId="12" xfId="0" applyFont="1" applyBorder="1" applyAlignment="1">
      <alignment horizontal="left" wrapText="1"/>
    </xf>
    <xf numFmtId="0" fontId="6" fillId="0" borderId="13" xfId="0" applyFont="1" applyBorder="1" applyAlignment="1">
      <alignment horizontal="left" wrapText="1"/>
    </xf>
    <xf numFmtId="0" fontId="6" fillId="0" borderId="14" xfId="0" applyFont="1" applyBorder="1" applyAlignment="1">
      <alignment horizontal="left" wrapText="1"/>
    </xf>
    <xf numFmtId="0" fontId="6" fillId="0" borderId="10" xfId="0" applyFont="1" applyBorder="1" applyAlignment="1">
      <alignment horizontal="left" wrapText="1"/>
    </xf>
    <xf numFmtId="0" fontId="6" fillId="0" borderId="2" xfId="0" applyFont="1" applyBorder="1" applyAlignment="1">
      <alignment horizontal="left" wrapText="1"/>
    </xf>
    <xf numFmtId="44" fontId="1" fillId="0" borderId="9" xfId="0" applyNumberFormat="1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44" fontId="6" fillId="0" borderId="9" xfId="0" applyNumberFormat="1" applyFont="1" applyBorder="1" applyAlignment="1" applyProtection="1">
      <alignment horizontal="center" vertical="center"/>
      <protection locked="0"/>
    </xf>
    <xf numFmtId="44" fontId="6" fillId="0" borderId="10" xfId="0" applyNumberFormat="1" applyFont="1" applyBorder="1" applyAlignment="1" applyProtection="1">
      <alignment horizontal="center" vertical="center"/>
      <protection locked="0"/>
    </xf>
    <xf numFmtId="44" fontId="6" fillId="0" borderId="2" xfId="0" applyNumberFormat="1" applyFont="1" applyBorder="1" applyAlignment="1" applyProtection="1">
      <alignment horizontal="center" vertical="center"/>
      <protection locked="0"/>
    </xf>
    <xf numFmtId="0" fontId="8" fillId="0" borderId="10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" fillId="0" borderId="1" xfId="0" applyFont="1" applyBorder="1" applyAlignment="1" applyProtection="1">
      <alignment horizontal="left"/>
      <protection locked="0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6" fillId="0" borderId="27" xfId="0" applyFont="1" applyBorder="1" applyAlignment="1">
      <alignment horizontal="left"/>
    </xf>
    <xf numFmtId="0" fontId="14" fillId="0" borderId="24" xfId="0" quotePrefix="1" applyFont="1" applyBorder="1" applyAlignment="1">
      <alignment horizontal="left"/>
    </xf>
    <xf numFmtId="0" fontId="14" fillId="0" borderId="22" xfId="0" applyFont="1" applyBorder="1" applyAlignment="1">
      <alignment horizontal="left"/>
    </xf>
    <xf numFmtId="0" fontId="14" fillId="0" borderId="23" xfId="0" applyFont="1" applyBorder="1" applyAlignment="1">
      <alignment horizontal="left"/>
    </xf>
    <xf numFmtId="44" fontId="6" fillId="0" borderId="24" xfId="0" applyNumberFormat="1" applyFont="1" applyBorder="1" applyAlignment="1">
      <alignment horizontal="center"/>
    </xf>
    <xf numFmtId="44" fontId="6" fillId="0" borderId="22" xfId="0" applyNumberFormat="1" applyFont="1" applyBorder="1" applyAlignment="1">
      <alignment horizontal="center"/>
    </xf>
    <xf numFmtId="44" fontId="6" fillId="0" borderId="25" xfId="0" applyNumberFormat="1" applyFont="1" applyBorder="1" applyAlignment="1">
      <alignment horizontal="center"/>
    </xf>
    <xf numFmtId="0" fontId="6" fillId="0" borderId="26" xfId="0" applyFont="1" applyBorder="1" applyAlignment="1" applyProtection="1">
      <alignment horizontal="center"/>
      <protection locked="0"/>
    </xf>
    <xf numFmtId="0" fontId="6" fillId="0" borderId="22" xfId="0" applyFont="1" applyBorder="1" applyAlignment="1" applyProtection="1">
      <alignment horizontal="center"/>
      <protection locked="0"/>
    </xf>
    <xf numFmtId="44" fontId="6" fillId="0" borderId="9" xfId="0" applyNumberFormat="1" applyFont="1" applyBorder="1" applyAlignment="1" applyProtection="1">
      <alignment horizontal="center"/>
      <protection locked="0"/>
    </xf>
    <xf numFmtId="44" fontId="6" fillId="0" borderId="10" xfId="0" applyNumberFormat="1" applyFont="1" applyBorder="1" applyAlignment="1" applyProtection="1">
      <alignment horizontal="center"/>
      <protection locked="0"/>
    </xf>
    <xf numFmtId="44" fontId="6" fillId="0" borderId="2" xfId="0" applyNumberFormat="1" applyFont="1" applyBorder="1" applyAlignment="1" applyProtection="1">
      <alignment horizontal="center"/>
      <protection locked="0"/>
    </xf>
    <xf numFmtId="0" fontId="6" fillId="0" borderId="9" xfId="0" applyFont="1" applyBorder="1" applyAlignment="1">
      <alignment horizontal="left" wrapText="1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6" fillId="0" borderId="17" xfId="0" applyFont="1" applyBorder="1" applyAlignment="1">
      <alignment horizontal="left"/>
    </xf>
    <xf numFmtId="44" fontId="1" fillId="0" borderId="10" xfId="0" applyNumberFormat="1" applyFont="1" applyBorder="1" applyAlignment="1">
      <alignment horizontal="center"/>
    </xf>
    <xf numFmtId="44" fontId="1" fillId="0" borderId="2" xfId="0" applyNumberFormat="1" applyFont="1" applyBorder="1" applyAlignment="1">
      <alignment horizontal="center"/>
    </xf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17" xfId="0" applyFont="1" applyBorder="1"/>
    <xf numFmtId="0" fontId="6" fillId="0" borderId="18" xfId="0" applyFont="1" applyBorder="1"/>
    <xf numFmtId="6" fontId="6" fillId="0" borderId="0" xfId="0" applyNumberFormat="1" applyFont="1" applyAlignment="1">
      <alignment horizontal="left"/>
    </xf>
    <xf numFmtId="0" fontId="4" fillId="0" borderId="17" xfId="0" applyFont="1" applyBorder="1" applyAlignment="1">
      <alignment horizontal="left"/>
    </xf>
    <xf numFmtId="0" fontId="4" fillId="0" borderId="18" xfId="0" applyFont="1" applyBorder="1" applyAlignment="1">
      <alignment horizontal="left"/>
    </xf>
    <xf numFmtId="0" fontId="4" fillId="0" borderId="19" xfId="0" applyFont="1" applyBorder="1" applyAlignment="1">
      <alignment horizontal="left"/>
    </xf>
    <xf numFmtId="0" fontId="6" fillId="0" borderId="19" xfId="0" applyFont="1" applyBorder="1"/>
    <xf numFmtId="6" fontId="6" fillId="0" borderId="9" xfId="0" applyNumberFormat="1" applyFont="1" applyBorder="1"/>
    <xf numFmtId="0" fontId="1" fillId="0" borderId="12" xfId="0" applyFont="1" applyBorder="1" applyAlignment="1">
      <alignment horizontal="right"/>
    </xf>
    <xf numFmtId="0" fontId="1" fillId="0" borderId="13" xfId="0" applyFont="1" applyBorder="1" applyAlignment="1">
      <alignment horizontal="right"/>
    </xf>
    <xf numFmtId="0" fontId="1" fillId="0" borderId="14" xfId="0" applyFont="1" applyBorder="1" applyAlignment="1">
      <alignment horizontal="right"/>
    </xf>
    <xf numFmtId="0" fontId="8" fillId="0" borderId="17" xfId="0" applyFont="1" applyBorder="1" applyAlignment="1">
      <alignment horizontal="right"/>
    </xf>
    <xf numFmtId="0" fontId="8" fillId="0" borderId="18" xfId="0" applyFont="1" applyBorder="1" applyAlignment="1">
      <alignment horizontal="right"/>
    </xf>
    <xf numFmtId="0" fontId="8" fillId="0" borderId="19" xfId="0" applyFont="1" applyBorder="1" applyAlignment="1">
      <alignment horizontal="right"/>
    </xf>
    <xf numFmtId="44" fontId="1" fillId="0" borderId="12" xfId="0" applyNumberFormat="1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44" fontId="2" fillId="0" borderId="9" xfId="0" applyNumberFormat="1" applyFont="1" applyBorder="1" applyAlignment="1">
      <alignment horizontal="center"/>
    </xf>
    <xf numFmtId="44" fontId="2" fillId="0" borderId="10" xfId="0" applyNumberFormat="1" applyFont="1" applyBorder="1" applyAlignment="1">
      <alignment horizontal="center"/>
    </xf>
    <xf numFmtId="44" fontId="2" fillId="0" borderId="2" xfId="0" applyNumberFormat="1" applyFont="1" applyBorder="1" applyAlignment="1">
      <alignment horizontal="center"/>
    </xf>
    <xf numFmtId="164" fontId="6" fillId="0" borderId="9" xfId="0" applyNumberFormat="1" applyFont="1" applyBorder="1"/>
    <xf numFmtId="164" fontId="6" fillId="0" borderId="10" xfId="0" applyNumberFormat="1" applyFont="1" applyBorder="1"/>
    <xf numFmtId="164" fontId="6" fillId="0" borderId="2" xfId="0" applyNumberFormat="1" applyFont="1" applyBorder="1"/>
    <xf numFmtId="6" fontId="6" fillId="0" borderId="6" xfId="0" applyNumberFormat="1" applyFont="1" applyBorder="1"/>
    <xf numFmtId="44" fontId="8" fillId="0" borderId="9" xfId="0" applyNumberFormat="1" applyFont="1" applyBorder="1"/>
    <xf numFmtId="44" fontId="8" fillId="0" borderId="10" xfId="0" applyNumberFormat="1" applyFont="1" applyBorder="1"/>
    <xf numFmtId="44" fontId="8" fillId="0" borderId="2" xfId="0" applyNumberFormat="1" applyFont="1" applyBorder="1"/>
    <xf numFmtId="8" fontId="6" fillId="0" borderId="18" xfId="0" applyNumberFormat="1" applyFont="1" applyBorder="1" applyAlignment="1">
      <alignment horizontal="left"/>
    </xf>
    <xf numFmtId="0" fontId="4" fillId="0" borderId="13" xfId="0" applyFont="1" applyBorder="1" applyAlignment="1">
      <alignment horizontal="left"/>
    </xf>
    <xf numFmtId="0" fontId="6" fillId="0" borderId="12" xfId="0" applyFont="1" applyBorder="1" applyAlignment="1">
      <alignment horizontal="left" vertical="top"/>
    </xf>
    <xf numFmtId="0" fontId="6" fillId="0" borderId="13" xfId="0" applyFont="1" applyBorder="1" applyAlignment="1">
      <alignment horizontal="left" vertical="top"/>
    </xf>
    <xf numFmtId="0" fontId="6" fillId="0" borderId="14" xfId="0" applyFont="1" applyBorder="1" applyAlignment="1">
      <alignment horizontal="left" vertical="top"/>
    </xf>
    <xf numFmtId="0" fontId="6" fillId="0" borderId="15" xfId="0" applyFont="1" applyBorder="1" applyAlignment="1">
      <alignment horizontal="left" vertical="top"/>
    </xf>
    <xf numFmtId="0" fontId="6" fillId="0" borderId="16" xfId="0" applyFont="1" applyBorder="1" applyAlignment="1">
      <alignment horizontal="left" vertical="top"/>
    </xf>
    <xf numFmtId="0" fontId="6" fillId="0" borderId="17" xfId="0" applyFont="1" applyBorder="1" applyAlignment="1">
      <alignment horizontal="left" vertical="top"/>
    </xf>
    <xf numFmtId="0" fontId="6" fillId="0" borderId="18" xfId="0" applyFont="1" applyBorder="1" applyAlignment="1">
      <alignment horizontal="left" vertical="top"/>
    </xf>
    <xf numFmtId="0" fontId="6" fillId="0" borderId="19" xfId="0" applyFont="1" applyBorder="1" applyAlignment="1">
      <alignment horizontal="left" vertical="top"/>
    </xf>
    <xf numFmtId="0" fontId="6" fillId="0" borderId="0" xfId="0" applyFont="1" applyBorder="1" applyAlignment="1">
      <alignment horizontal="left" vertical="top"/>
    </xf>
    <xf numFmtId="6" fontId="4" fillId="0" borderId="15" xfId="0" applyNumberFormat="1" applyFont="1" applyBorder="1" applyAlignment="1">
      <alignment horizontal="left"/>
    </xf>
    <xf numFmtId="6" fontId="4" fillId="0" borderId="0" xfId="0" applyNumberFormat="1" applyFont="1" applyAlignment="1">
      <alignment horizontal="left"/>
    </xf>
    <xf numFmtId="6" fontId="4" fillId="0" borderId="16" xfId="0" applyNumberFormat="1" applyFont="1" applyBorder="1" applyAlignment="1">
      <alignment horizontal="left"/>
    </xf>
    <xf numFmtId="0" fontId="6" fillId="0" borderId="34" xfId="0" applyFont="1" applyBorder="1" applyAlignment="1" applyProtection="1">
      <alignment horizontal="center"/>
      <protection locked="0"/>
    </xf>
    <xf numFmtId="0" fontId="6" fillId="0" borderId="35" xfId="0" applyFont="1" applyBorder="1" applyAlignment="1" applyProtection="1">
      <alignment horizontal="center"/>
      <protection locked="0"/>
    </xf>
    <xf numFmtId="0" fontId="6" fillId="0" borderId="36" xfId="0" applyFont="1" applyBorder="1" applyAlignment="1" applyProtection="1">
      <alignment horizontal="center"/>
      <protection locked="0"/>
    </xf>
    <xf numFmtId="44" fontId="6" fillId="0" borderId="34" xfId="0" applyNumberFormat="1" applyFont="1" applyBorder="1" applyAlignment="1">
      <alignment horizontal="center"/>
    </xf>
    <xf numFmtId="44" fontId="6" fillId="0" borderId="35" xfId="0" applyNumberFormat="1" applyFont="1" applyBorder="1" applyAlignment="1">
      <alignment horizontal="center"/>
    </xf>
    <xf numFmtId="44" fontId="6" fillId="0" borderId="36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69850</xdr:colOff>
          <xdr:row>0</xdr:row>
          <xdr:rowOff>69850</xdr:rowOff>
        </xdr:from>
        <xdr:to>
          <xdr:col>2</xdr:col>
          <xdr:colOff>107950</xdr:colOff>
          <xdr:row>4</xdr:row>
          <xdr:rowOff>69850</xdr:rowOff>
        </xdr:to>
        <xdr:sp macro="" textlink="">
          <xdr:nvSpPr>
            <xdr:cNvPr id="1027" name="Object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>
                <a:alpha val="0"/>
              </a:srgbClr>
            </a:solidFill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38100</xdr:colOff>
          <xdr:row>0</xdr:row>
          <xdr:rowOff>38100</xdr:rowOff>
        </xdr:from>
        <xdr:to>
          <xdr:col>3</xdr:col>
          <xdr:colOff>0</xdr:colOff>
          <xdr:row>6</xdr:row>
          <xdr:rowOff>146050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emf"/><Relationship Id="rId3" Type="http://schemas.openxmlformats.org/officeDocument/2006/relationships/drawing" Target="../drawings/drawing1.xml"/><Relationship Id="rId7" Type="http://schemas.openxmlformats.org/officeDocument/2006/relationships/oleObject" Target="../embeddings/oleObject2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image" Target="../media/image1.png"/><Relationship Id="rId5" Type="http://schemas.openxmlformats.org/officeDocument/2006/relationships/oleObject" Target="../embeddings/oleObject1.bin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664"/>
  <sheetViews>
    <sheetView showGridLines="0" tabSelected="1" view="pageBreakPreview" topLeftCell="A588" zoomScaleNormal="100" zoomScaleSheetLayoutView="100" zoomScalePageLayoutView="150" workbookViewId="0">
      <selection activeCell="A595" sqref="A595:C596"/>
    </sheetView>
  </sheetViews>
  <sheetFormatPr defaultColWidth="9.08984375" defaultRowHeight="14" x14ac:dyDescent="0.3"/>
  <cols>
    <col min="1" max="16" width="4.90625" style="1" customWidth="1"/>
    <col min="17" max="17" width="5.453125" style="1" customWidth="1"/>
    <col min="18" max="19" width="4.90625" style="1" customWidth="1"/>
    <col min="20" max="20" width="1.54296875" style="1" customWidth="1"/>
    <col min="21" max="21" width="7.453125" style="1" customWidth="1"/>
    <col min="22" max="30" width="4.54296875" style="1" customWidth="1"/>
    <col min="31" max="16384" width="9.08984375" style="1"/>
  </cols>
  <sheetData>
    <row r="1" spans="1:21" ht="15" customHeight="1" x14ac:dyDescent="0.3">
      <c r="A1" s="205" t="s">
        <v>2</v>
      </c>
      <c r="B1" s="205"/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  <c r="N1" s="205"/>
      <c r="O1" s="205"/>
      <c r="P1" s="205"/>
      <c r="Q1" s="205"/>
      <c r="R1" s="205"/>
      <c r="S1" s="205"/>
      <c r="T1" s="205"/>
      <c r="U1" s="205"/>
    </row>
    <row r="2" spans="1:21" ht="15" customHeight="1" x14ac:dyDescent="0.3">
      <c r="A2" s="205" t="s">
        <v>0</v>
      </c>
      <c r="B2" s="205"/>
      <c r="C2" s="205"/>
      <c r="D2" s="205"/>
      <c r="E2" s="205"/>
      <c r="F2" s="205"/>
      <c r="G2" s="205"/>
      <c r="H2" s="205"/>
      <c r="I2" s="205"/>
      <c r="J2" s="205"/>
      <c r="K2" s="205"/>
      <c r="L2" s="205"/>
      <c r="M2" s="205"/>
      <c r="N2" s="205"/>
      <c r="O2" s="205"/>
      <c r="P2" s="205"/>
      <c r="Q2" s="205"/>
      <c r="R2" s="205"/>
      <c r="S2" s="205"/>
      <c r="T2" s="205"/>
      <c r="U2" s="205"/>
    </row>
    <row r="3" spans="1:21" ht="6" customHeight="1" x14ac:dyDescent="0.35">
      <c r="A3"/>
    </row>
    <row r="4" spans="1:21" ht="15" customHeight="1" x14ac:dyDescent="0.3">
      <c r="A4" s="205" t="s">
        <v>1</v>
      </c>
      <c r="B4" s="205"/>
      <c r="C4" s="205"/>
      <c r="D4" s="205"/>
      <c r="E4" s="205"/>
      <c r="F4" s="205"/>
      <c r="G4" s="205"/>
      <c r="H4" s="205"/>
      <c r="I4" s="205"/>
      <c r="J4" s="205"/>
      <c r="K4" s="205"/>
      <c r="L4" s="205"/>
      <c r="M4" s="205"/>
      <c r="N4" s="205"/>
      <c r="O4" s="205"/>
      <c r="P4" s="205"/>
      <c r="Q4" s="205"/>
      <c r="R4" s="205"/>
      <c r="S4" s="205"/>
      <c r="T4" s="205"/>
      <c r="U4" s="205"/>
    </row>
    <row r="5" spans="1:21" s="2" customFormat="1" ht="15" customHeight="1" x14ac:dyDescent="0.25">
      <c r="A5" s="206" t="s">
        <v>3</v>
      </c>
      <c r="B5" s="206"/>
      <c r="C5" s="206"/>
      <c r="D5" s="206"/>
      <c r="E5" s="206"/>
      <c r="F5" s="206"/>
      <c r="G5" s="206"/>
      <c r="H5" s="206"/>
      <c r="I5" s="206"/>
      <c r="J5" s="206"/>
      <c r="K5" s="206"/>
      <c r="L5" s="206"/>
      <c r="M5" s="206"/>
      <c r="N5" s="206"/>
      <c r="O5" s="206"/>
      <c r="P5" s="206"/>
      <c r="Q5" s="206"/>
      <c r="R5" s="206"/>
      <c r="S5" s="206"/>
      <c r="T5" s="206"/>
      <c r="U5" s="206"/>
    </row>
    <row r="6" spans="1:21" ht="6" customHeight="1" x14ac:dyDescent="0.3"/>
    <row r="7" spans="1:21" ht="15" customHeight="1" x14ac:dyDescent="0.3">
      <c r="A7" s="207" t="s">
        <v>381</v>
      </c>
      <c r="B7" s="208"/>
      <c r="C7" s="208"/>
      <c r="D7" s="208"/>
      <c r="E7" s="208"/>
      <c r="F7" s="208"/>
      <c r="G7" s="208"/>
      <c r="H7" s="208"/>
      <c r="I7" s="208"/>
      <c r="J7" s="208"/>
      <c r="K7" s="208"/>
      <c r="L7" s="208"/>
      <c r="M7" s="208"/>
      <c r="N7" s="208"/>
      <c r="O7" s="208"/>
      <c r="P7" s="208"/>
      <c r="Q7" s="208"/>
      <c r="R7" s="208"/>
      <c r="S7" s="208"/>
      <c r="T7" s="208"/>
      <c r="U7" s="208"/>
    </row>
    <row r="8" spans="1:21" ht="6" customHeight="1" x14ac:dyDescent="0.3"/>
    <row r="9" spans="1:21" ht="15" customHeight="1" x14ac:dyDescent="0.3">
      <c r="A9" s="3" t="s">
        <v>4</v>
      </c>
      <c r="B9" s="3"/>
      <c r="C9" s="3"/>
      <c r="D9" s="209"/>
      <c r="E9" s="209"/>
      <c r="F9" s="209"/>
      <c r="G9" s="209"/>
      <c r="H9" s="209"/>
      <c r="I9" s="209"/>
      <c r="J9" s="209"/>
      <c r="K9" s="209"/>
      <c r="L9" s="209"/>
      <c r="M9" s="209"/>
      <c r="N9" s="209"/>
      <c r="O9" s="209"/>
      <c r="P9" s="209"/>
      <c r="Q9" s="209"/>
      <c r="R9" s="209"/>
      <c r="S9" s="209"/>
      <c r="T9" s="209"/>
      <c r="U9" s="209"/>
    </row>
    <row r="10" spans="1:21" ht="6" customHeight="1" x14ac:dyDescent="0.3"/>
    <row r="11" spans="1:21" ht="15" customHeight="1" x14ac:dyDescent="0.3">
      <c r="A11" s="4" t="s">
        <v>5</v>
      </c>
      <c r="B11" s="4"/>
      <c r="C11" s="5"/>
      <c r="D11" s="209"/>
      <c r="E11" s="63"/>
      <c r="F11" s="63"/>
      <c r="G11" s="63"/>
      <c r="H11" s="63"/>
      <c r="J11" s="210" t="s">
        <v>6</v>
      </c>
      <c r="K11" s="210"/>
      <c r="L11" s="210"/>
      <c r="M11" s="210"/>
      <c r="N11" s="209"/>
      <c r="O11" s="63"/>
      <c r="P11" s="63"/>
      <c r="Q11" s="63"/>
      <c r="R11" s="63"/>
      <c r="S11" s="63"/>
      <c r="T11" s="63"/>
      <c r="U11" s="63"/>
    </row>
    <row r="12" spans="1:21" ht="6" customHeight="1" x14ac:dyDescent="0.3"/>
    <row r="13" spans="1:21" ht="15" customHeight="1" x14ac:dyDescent="0.3">
      <c r="A13" s="105" t="s">
        <v>51</v>
      </c>
      <c r="B13" s="105"/>
      <c r="C13" s="105"/>
      <c r="D13" s="105"/>
      <c r="E13" s="105"/>
      <c r="F13" s="105"/>
      <c r="G13" s="105"/>
      <c r="H13" s="105"/>
      <c r="I13" s="105"/>
      <c r="J13" s="105"/>
      <c r="K13" s="105"/>
      <c r="L13" s="105"/>
      <c r="M13" s="105"/>
      <c r="N13" s="105"/>
      <c r="O13" s="105"/>
      <c r="P13" s="105"/>
      <c r="Q13" s="105"/>
      <c r="R13" s="105"/>
      <c r="S13" s="105"/>
      <c r="T13" s="105"/>
      <c r="U13" s="105"/>
    </row>
    <row r="14" spans="1:21" ht="15" customHeight="1" x14ac:dyDescent="0.3">
      <c r="A14" s="105" t="s">
        <v>7</v>
      </c>
      <c r="B14" s="105"/>
      <c r="C14" s="105"/>
      <c r="D14" s="105"/>
      <c r="E14" s="105"/>
      <c r="F14" s="105"/>
      <c r="G14" s="105"/>
      <c r="H14" s="105"/>
      <c r="I14" s="105"/>
      <c r="J14" s="105"/>
      <c r="K14" s="105"/>
      <c r="L14" s="105"/>
      <c r="M14" s="105"/>
      <c r="N14" s="105"/>
      <c r="O14" s="105"/>
      <c r="P14" s="105"/>
      <c r="Q14" s="105"/>
      <c r="R14" s="105"/>
      <c r="S14" s="105"/>
      <c r="T14" s="105"/>
      <c r="U14" s="105"/>
    </row>
    <row r="15" spans="1:21" ht="15" customHeight="1" x14ac:dyDescent="0.3">
      <c r="A15" s="105" t="s">
        <v>8</v>
      </c>
      <c r="B15" s="212"/>
      <c r="C15" s="212"/>
      <c r="D15" s="212"/>
      <c r="E15" s="212"/>
      <c r="F15" s="212"/>
      <c r="G15" s="212"/>
      <c r="H15" s="212"/>
      <c r="I15" s="212"/>
      <c r="J15" s="212"/>
      <c r="K15" s="212"/>
      <c r="L15" s="212"/>
      <c r="M15" s="212"/>
      <c r="N15" s="212"/>
      <c r="O15" s="212"/>
      <c r="P15" s="212"/>
      <c r="Q15" s="212"/>
      <c r="R15" s="212"/>
      <c r="S15" s="212"/>
      <c r="T15" s="212"/>
      <c r="U15" s="212"/>
    </row>
    <row r="16" spans="1:21" ht="6" customHeight="1" x14ac:dyDescent="0.3"/>
    <row r="17" spans="1:21" x14ac:dyDescent="0.3">
      <c r="A17" s="211" t="s">
        <v>9</v>
      </c>
      <c r="B17" s="211"/>
      <c r="C17" s="211"/>
      <c r="D17" s="211"/>
      <c r="E17" s="211"/>
      <c r="F17" s="211"/>
      <c r="G17" s="211"/>
      <c r="H17" s="211"/>
      <c r="I17" s="211"/>
      <c r="J17" s="211"/>
      <c r="K17" s="211"/>
      <c r="L17" s="211"/>
      <c r="M17" s="211"/>
      <c r="N17" s="211"/>
      <c r="O17" s="211"/>
      <c r="P17" s="211"/>
      <c r="Q17" s="211"/>
      <c r="R17" s="211"/>
      <c r="S17" s="211"/>
      <c r="T17" s="211"/>
      <c r="U17" s="211"/>
    </row>
    <row r="18" spans="1:21" ht="9.9" customHeight="1" x14ac:dyDescent="0.3"/>
    <row r="19" spans="1:21" ht="14.15" customHeight="1" thickBot="1" x14ac:dyDescent="0.35">
      <c r="A19" s="167" t="s">
        <v>14</v>
      </c>
      <c r="B19" s="170"/>
      <c r="C19" s="170"/>
      <c r="D19" s="167" t="s">
        <v>15</v>
      </c>
      <c r="E19" s="170"/>
      <c r="F19" s="170"/>
      <c r="G19" s="170"/>
      <c r="H19" s="170"/>
      <c r="I19" s="170"/>
      <c r="J19" s="170"/>
      <c r="K19" s="170"/>
      <c r="L19" s="170"/>
      <c r="M19" s="171"/>
      <c r="N19" s="167" t="s">
        <v>16</v>
      </c>
      <c r="O19" s="170"/>
      <c r="P19" s="170"/>
      <c r="Q19" s="171"/>
      <c r="R19" s="167" t="s">
        <v>17</v>
      </c>
      <c r="S19" s="170"/>
      <c r="T19" s="170"/>
      <c r="U19" s="171"/>
    </row>
    <row r="20" spans="1:21" s="6" customFormat="1" ht="13.5" thickTop="1" x14ac:dyDescent="0.3">
      <c r="A20" s="220"/>
      <c r="B20" s="221"/>
      <c r="C20" s="221"/>
      <c r="D20" s="213" t="s">
        <v>10</v>
      </c>
      <c r="E20" s="178"/>
      <c r="F20" s="178"/>
      <c r="G20" s="178"/>
      <c r="H20" s="178"/>
      <c r="I20" s="178"/>
      <c r="J20" s="178"/>
      <c r="K20" s="178"/>
      <c r="L20" s="178"/>
      <c r="M20" s="179"/>
      <c r="N20" s="214" t="s">
        <v>359</v>
      </c>
      <c r="O20" s="215"/>
      <c r="P20" s="215"/>
      <c r="Q20" s="216"/>
      <c r="R20" s="217">
        <f>IF(A20&lt;=0,0,IF(A20&gt;15000,A20,15000))</f>
        <v>0</v>
      </c>
      <c r="S20" s="218"/>
      <c r="T20" s="218"/>
      <c r="U20" s="219"/>
    </row>
    <row r="21" spans="1:21" ht="9.9" customHeight="1" x14ac:dyDescent="0.3"/>
    <row r="22" spans="1:21" x14ac:dyDescent="0.3">
      <c r="A22" s="211" t="s">
        <v>12</v>
      </c>
      <c r="B22" s="211"/>
      <c r="C22" s="211"/>
      <c r="D22" s="211"/>
      <c r="E22" s="211"/>
      <c r="F22" s="211"/>
      <c r="G22" s="211"/>
      <c r="H22" s="211"/>
      <c r="I22" s="211"/>
      <c r="J22" s="211"/>
      <c r="K22" s="211"/>
      <c r="L22" s="211"/>
      <c r="M22" s="211"/>
      <c r="N22" s="211"/>
      <c r="O22" s="211"/>
      <c r="P22" s="211"/>
      <c r="Q22" s="211"/>
      <c r="R22" s="211"/>
      <c r="S22" s="211"/>
      <c r="T22" s="211"/>
      <c r="U22" s="211"/>
    </row>
    <row r="23" spans="1:21" ht="9.9" customHeight="1" x14ac:dyDescent="0.3"/>
    <row r="24" spans="1:21" x14ac:dyDescent="0.3">
      <c r="A24" s="1" t="s">
        <v>13</v>
      </c>
    </row>
    <row r="25" spans="1:21" ht="14.15" customHeight="1" thickBot="1" x14ac:dyDescent="0.35">
      <c r="A25" s="167" t="s">
        <v>14</v>
      </c>
      <c r="B25" s="170"/>
      <c r="C25" s="170"/>
      <c r="D25" s="167" t="s">
        <v>15</v>
      </c>
      <c r="E25" s="170"/>
      <c r="F25" s="170"/>
      <c r="G25" s="170"/>
      <c r="H25" s="170"/>
      <c r="I25" s="170"/>
      <c r="J25" s="170"/>
      <c r="K25" s="170"/>
      <c r="L25" s="170"/>
      <c r="M25" s="171"/>
      <c r="N25" s="167" t="s">
        <v>16</v>
      </c>
      <c r="O25" s="170"/>
      <c r="P25" s="170"/>
      <c r="Q25" s="171"/>
      <c r="R25" s="167" t="s">
        <v>17</v>
      </c>
      <c r="S25" s="170"/>
      <c r="T25" s="170"/>
      <c r="U25" s="171"/>
    </row>
    <row r="26" spans="1:21" ht="14.15" customHeight="1" thickTop="1" x14ac:dyDescent="0.3">
      <c r="A26" s="174"/>
      <c r="B26" s="175"/>
      <c r="C26" s="175"/>
      <c r="D26" s="177" t="s">
        <v>20</v>
      </c>
      <c r="E26" s="178"/>
      <c r="F26" s="178"/>
      <c r="G26" s="178"/>
      <c r="H26" s="178"/>
      <c r="I26" s="178"/>
      <c r="J26" s="178"/>
      <c r="K26" s="178"/>
      <c r="L26" s="178"/>
      <c r="M26" s="179"/>
      <c r="N26" s="7" t="s">
        <v>11</v>
      </c>
      <c r="O26" s="180">
        <v>6900</v>
      </c>
      <c r="P26" s="178"/>
      <c r="Q26" s="8" t="s">
        <v>19</v>
      </c>
      <c r="R26" s="183">
        <f>A26*O26</f>
        <v>0</v>
      </c>
      <c r="S26" s="184"/>
      <c r="T26" s="184"/>
      <c r="U26" s="185"/>
    </row>
    <row r="27" spans="1:21" ht="14.15" customHeight="1" x14ac:dyDescent="0.3">
      <c r="A27" s="95"/>
      <c r="B27" s="96"/>
      <c r="C27" s="96"/>
      <c r="D27" s="67" t="s">
        <v>21</v>
      </c>
      <c r="E27" s="68"/>
      <c r="F27" s="68"/>
      <c r="G27" s="68"/>
      <c r="H27" s="68"/>
      <c r="I27" s="68"/>
      <c r="J27" s="68"/>
      <c r="K27" s="68"/>
      <c r="L27" s="68"/>
      <c r="M27" s="69"/>
      <c r="N27" s="9" t="s">
        <v>11</v>
      </c>
      <c r="O27" s="128">
        <v>6900</v>
      </c>
      <c r="P27" s="68"/>
      <c r="Q27" s="10" t="s">
        <v>19</v>
      </c>
      <c r="R27" s="141">
        <f t="shared" ref="R27:R33" si="0">A27*O27</f>
        <v>0</v>
      </c>
      <c r="S27" s="142"/>
      <c r="T27" s="142"/>
      <c r="U27" s="143"/>
    </row>
    <row r="28" spans="1:21" ht="14.15" customHeight="1" x14ac:dyDescent="0.3">
      <c r="A28" s="95"/>
      <c r="B28" s="96"/>
      <c r="C28" s="96"/>
      <c r="D28" s="67" t="s">
        <v>22</v>
      </c>
      <c r="E28" s="68"/>
      <c r="F28" s="68"/>
      <c r="G28" s="68"/>
      <c r="H28" s="68"/>
      <c r="I28" s="68"/>
      <c r="J28" s="68"/>
      <c r="K28" s="68"/>
      <c r="L28" s="68"/>
      <c r="M28" s="69"/>
      <c r="N28" s="9" t="s">
        <v>11</v>
      </c>
      <c r="O28" s="128">
        <v>6900</v>
      </c>
      <c r="P28" s="68"/>
      <c r="Q28" s="10" t="s">
        <v>19</v>
      </c>
      <c r="R28" s="141">
        <f t="shared" si="0"/>
        <v>0</v>
      </c>
      <c r="S28" s="142"/>
      <c r="T28" s="142"/>
      <c r="U28" s="143"/>
    </row>
    <row r="29" spans="1:21" ht="14.15" customHeight="1" x14ac:dyDescent="0.3">
      <c r="A29" s="95"/>
      <c r="B29" s="96"/>
      <c r="C29" s="96"/>
      <c r="D29" s="67" t="s">
        <v>23</v>
      </c>
      <c r="E29" s="68"/>
      <c r="F29" s="68"/>
      <c r="G29" s="68"/>
      <c r="H29" s="68"/>
      <c r="I29" s="68"/>
      <c r="J29" s="68"/>
      <c r="K29" s="68"/>
      <c r="L29" s="68"/>
      <c r="M29" s="69"/>
      <c r="N29" s="9" t="s">
        <v>11</v>
      </c>
      <c r="O29" s="128">
        <v>4900</v>
      </c>
      <c r="P29" s="68"/>
      <c r="Q29" s="10" t="s">
        <v>19</v>
      </c>
      <c r="R29" s="141">
        <f t="shared" si="0"/>
        <v>0</v>
      </c>
      <c r="S29" s="142"/>
      <c r="T29" s="142"/>
      <c r="U29" s="143"/>
    </row>
    <row r="30" spans="1:21" ht="14.15" customHeight="1" x14ac:dyDescent="0.3">
      <c r="A30" s="95"/>
      <c r="B30" s="96"/>
      <c r="C30" s="96"/>
      <c r="D30" s="67" t="s">
        <v>24</v>
      </c>
      <c r="E30" s="68"/>
      <c r="F30" s="68"/>
      <c r="G30" s="68"/>
      <c r="H30" s="68"/>
      <c r="I30" s="68"/>
      <c r="J30" s="68"/>
      <c r="K30" s="68"/>
      <c r="L30" s="68"/>
      <c r="M30" s="69"/>
      <c r="N30" s="9" t="s">
        <v>11</v>
      </c>
      <c r="O30" s="128">
        <v>4500</v>
      </c>
      <c r="P30" s="68"/>
      <c r="Q30" s="10" t="s">
        <v>19</v>
      </c>
      <c r="R30" s="141">
        <f t="shared" si="0"/>
        <v>0</v>
      </c>
      <c r="S30" s="142"/>
      <c r="T30" s="142"/>
      <c r="U30" s="143"/>
    </row>
    <row r="31" spans="1:21" ht="14.15" customHeight="1" x14ac:dyDescent="0.3">
      <c r="A31" s="95"/>
      <c r="B31" s="96"/>
      <c r="C31" s="96"/>
      <c r="D31" s="67" t="s">
        <v>25</v>
      </c>
      <c r="E31" s="68"/>
      <c r="F31" s="68"/>
      <c r="G31" s="68"/>
      <c r="H31" s="68"/>
      <c r="I31" s="68"/>
      <c r="J31" s="68"/>
      <c r="K31" s="68"/>
      <c r="L31" s="68"/>
      <c r="M31" s="69"/>
      <c r="N31" s="9" t="s">
        <v>11</v>
      </c>
      <c r="O31" s="128">
        <v>7175</v>
      </c>
      <c r="P31" s="68"/>
      <c r="Q31" s="10" t="s">
        <v>19</v>
      </c>
      <c r="R31" s="141">
        <f t="shared" si="0"/>
        <v>0</v>
      </c>
      <c r="S31" s="142"/>
      <c r="T31" s="142"/>
      <c r="U31" s="143"/>
    </row>
    <row r="32" spans="1:21" ht="14.15" customHeight="1" x14ac:dyDescent="0.3">
      <c r="A32" s="95"/>
      <c r="B32" s="96"/>
      <c r="C32" s="96"/>
      <c r="D32" s="67" t="s">
        <v>26</v>
      </c>
      <c r="E32" s="68"/>
      <c r="F32" s="68"/>
      <c r="G32" s="68"/>
      <c r="H32" s="68"/>
      <c r="I32" s="68"/>
      <c r="J32" s="68"/>
      <c r="K32" s="68"/>
      <c r="L32" s="68"/>
      <c r="M32" s="69"/>
      <c r="N32" s="9" t="s">
        <v>11</v>
      </c>
      <c r="O32" s="128">
        <v>6800</v>
      </c>
      <c r="P32" s="68"/>
      <c r="Q32" s="10" t="s">
        <v>19</v>
      </c>
      <c r="R32" s="141">
        <f t="shared" si="0"/>
        <v>0</v>
      </c>
      <c r="S32" s="142"/>
      <c r="T32" s="142"/>
      <c r="U32" s="143"/>
    </row>
    <row r="33" spans="1:21" ht="14.15" customHeight="1" x14ac:dyDescent="0.3">
      <c r="A33" s="95"/>
      <c r="B33" s="96"/>
      <c r="C33" s="96"/>
      <c r="D33" s="67" t="s">
        <v>27</v>
      </c>
      <c r="E33" s="68"/>
      <c r="F33" s="68"/>
      <c r="G33" s="68"/>
      <c r="H33" s="68"/>
      <c r="I33" s="68"/>
      <c r="J33" s="68"/>
      <c r="K33" s="68"/>
      <c r="L33" s="68"/>
      <c r="M33" s="69"/>
      <c r="N33" s="9" t="s">
        <v>11</v>
      </c>
      <c r="O33" s="128">
        <v>6800</v>
      </c>
      <c r="P33" s="68"/>
      <c r="Q33" s="10" t="s">
        <v>19</v>
      </c>
      <c r="R33" s="141">
        <f t="shared" si="0"/>
        <v>0</v>
      </c>
      <c r="S33" s="142"/>
      <c r="T33" s="142"/>
      <c r="U33" s="143"/>
    </row>
    <row r="34" spans="1:21" ht="14.15" customHeight="1" x14ac:dyDescent="0.3">
      <c r="A34" s="161" t="s">
        <v>18</v>
      </c>
      <c r="B34" s="162"/>
      <c r="C34" s="162"/>
      <c r="D34" s="162"/>
      <c r="E34" s="162"/>
      <c r="F34" s="162"/>
      <c r="G34" s="162"/>
      <c r="H34" s="162"/>
      <c r="I34" s="162"/>
      <c r="J34" s="162"/>
      <c r="K34" s="162"/>
      <c r="L34" s="162"/>
      <c r="M34" s="162"/>
      <c r="N34" s="162"/>
      <c r="O34" s="162"/>
      <c r="P34" s="162"/>
      <c r="Q34" s="163"/>
      <c r="R34" s="164">
        <f>SUM(R26:U33)</f>
        <v>0</v>
      </c>
      <c r="S34" s="165"/>
      <c r="T34" s="165"/>
      <c r="U34" s="166"/>
    </row>
    <row r="35" spans="1:21" ht="9.9" customHeight="1" x14ac:dyDescent="0.3"/>
    <row r="36" spans="1:21" x14ac:dyDescent="0.3">
      <c r="A36" s="1" t="s">
        <v>28</v>
      </c>
    </row>
    <row r="37" spans="1:21" ht="14.15" customHeight="1" thickBot="1" x14ac:dyDescent="0.35">
      <c r="A37" s="167" t="s">
        <v>14</v>
      </c>
      <c r="B37" s="170"/>
      <c r="C37" s="170"/>
      <c r="D37" s="167" t="s">
        <v>15</v>
      </c>
      <c r="E37" s="170"/>
      <c r="F37" s="170"/>
      <c r="G37" s="170"/>
      <c r="H37" s="170"/>
      <c r="I37" s="170"/>
      <c r="J37" s="170"/>
      <c r="K37" s="170"/>
      <c r="L37" s="170"/>
      <c r="M37" s="171"/>
      <c r="N37" s="167" t="s">
        <v>16</v>
      </c>
      <c r="O37" s="170"/>
      <c r="P37" s="170"/>
      <c r="Q37" s="171"/>
      <c r="R37" s="167" t="s">
        <v>17</v>
      </c>
      <c r="S37" s="170"/>
      <c r="T37" s="170"/>
      <c r="U37" s="171"/>
    </row>
    <row r="38" spans="1:21" ht="14.15" customHeight="1" thickTop="1" x14ac:dyDescent="0.3">
      <c r="A38" s="174"/>
      <c r="B38" s="175"/>
      <c r="C38" s="175"/>
      <c r="D38" s="177" t="s">
        <v>30</v>
      </c>
      <c r="E38" s="178"/>
      <c r="F38" s="178"/>
      <c r="G38" s="178"/>
      <c r="H38" s="178"/>
      <c r="I38" s="178"/>
      <c r="J38" s="178"/>
      <c r="K38" s="178"/>
      <c r="L38" s="178"/>
      <c r="M38" s="179"/>
      <c r="N38" s="7" t="s">
        <v>11</v>
      </c>
      <c r="O38" s="180">
        <v>82</v>
      </c>
      <c r="P38" s="178"/>
      <c r="Q38" s="11" t="s">
        <v>45</v>
      </c>
      <c r="R38" s="183">
        <f>A38*O38</f>
        <v>0</v>
      </c>
      <c r="S38" s="184"/>
      <c r="T38" s="184"/>
      <c r="U38" s="185"/>
    </row>
    <row r="39" spans="1:21" ht="14.15" customHeight="1" x14ac:dyDescent="0.3">
      <c r="A39" s="95"/>
      <c r="B39" s="96"/>
      <c r="C39" s="96"/>
      <c r="D39" s="67" t="s">
        <v>31</v>
      </c>
      <c r="E39" s="68"/>
      <c r="F39" s="68"/>
      <c r="G39" s="68"/>
      <c r="H39" s="68"/>
      <c r="I39" s="68"/>
      <c r="J39" s="68"/>
      <c r="K39" s="68"/>
      <c r="L39" s="68"/>
      <c r="M39" s="69"/>
      <c r="N39" s="9" t="s">
        <v>11</v>
      </c>
      <c r="O39" s="128">
        <v>82</v>
      </c>
      <c r="P39" s="68"/>
      <c r="Q39" s="12" t="s">
        <v>45</v>
      </c>
      <c r="R39" s="141">
        <f>A39*O39</f>
        <v>0</v>
      </c>
      <c r="S39" s="142"/>
      <c r="T39" s="142"/>
      <c r="U39" s="143"/>
    </row>
    <row r="40" spans="1:21" ht="14.15" customHeight="1" x14ac:dyDescent="0.3">
      <c r="A40" s="95"/>
      <c r="B40" s="96"/>
      <c r="C40" s="96"/>
      <c r="D40" s="67" t="s">
        <v>32</v>
      </c>
      <c r="E40" s="68"/>
      <c r="F40" s="68"/>
      <c r="G40" s="68"/>
      <c r="H40" s="68"/>
      <c r="I40" s="68"/>
      <c r="J40" s="68"/>
      <c r="K40" s="68"/>
      <c r="L40" s="68"/>
      <c r="M40" s="69"/>
      <c r="N40" s="9" t="s">
        <v>11</v>
      </c>
      <c r="O40" s="128">
        <v>82</v>
      </c>
      <c r="P40" s="68"/>
      <c r="Q40" s="12" t="s">
        <v>45</v>
      </c>
      <c r="R40" s="141">
        <f t="shared" ref="R40:R52" si="1">A40*O40</f>
        <v>0</v>
      </c>
      <c r="S40" s="142"/>
      <c r="T40" s="142"/>
      <c r="U40" s="143"/>
    </row>
    <row r="41" spans="1:21" ht="14.15" customHeight="1" x14ac:dyDescent="0.3">
      <c r="A41" s="95"/>
      <c r="B41" s="96"/>
      <c r="C41" s="96"/>
      <c r="D41" s="67" t="s">
        <v>33</v>
      </c>
      <c r="E41" s="68"/>
      <c r="F41" s="68"/>
      <c r="G41" s="68"/>
      <c r="H41" s="68"/>
      <c r="I41" s="68"/>
      <c r="J41" s="68"/>
      <c r="K41" s="68"/>
      <c r="L41" s="68"/>
      <c r="M41" s="69"/>
      <c r="N41" s="9" t="s">
        <v>11</v>
      </c>
      <c r="O41" s="128">
        <v>82</v>
      </c>
      <c r="P41" s="68"/>
      <c r="Q41" s="12" t="s">
        <v>45</v>
      </c>
      <c r="R41" s="141">
        <f t="shared" si="1"/>
        <v>0</v>
      </c>
      <c r="S41" s="142"/>
      <c r="T41" s="142"/>
      <c r="U41" s="143"/>
    </row>
    <row r="42" spans="1:21" ht="14.15" customHeight="1" x14ac:dyDescent="0.3">
      <c r="A42" s="95"/>
      <c r="B42" s="96"/>
      <c r="C42" s="96"/>
      <c r="D42" s="67" t="s">
        <v>34</v>
      </c>
      <c r="E42" s="68"/>
      <c r="F42" s="68"/>
      <c r="G42" s="68"/>
      <c r="H42" s="68"/>
      <c r="I42" s="68"/>
      <c r="J42" s="68"/>
      <c r="K42" s="68"/>
      <c r="L42" s="68"/>
      <c r="M42" s="69"/>
      <c r="N42" s="9" t="s">
        <v>11</v>
      </c>
      <c r="O42" s="128">
        <v>103</v>
      </c>
      <c r="P42" s="68"/>
      <c r="Q42" s="12" t="s">
        <v>45</v>
      </c>
      <c r="R42" s="141">
        <f t="shared" si="1"/>
        <v>0</v>
      </c>
      <c r="S42" s="142"/>
      <c r="T42" s="142"/>
      <c r="U42" s="143"/>
    </row>
    <row r="43" spans="1:21" ht="14.15" customHeight="1" x14ac:dyDescent="0.3">
      <c r="A43" s="95"/>
      <c r="B43" s="96"/>
      <c r="C43" s="96"/>
      <c r="D43" s="67" t="s">
        <v>35</v>
      </c>
      <c r="E43" s="68"/>
      <c r="F43" s="68"/>
      <c r="G43" s="68"/>
      <c r="H43" s="68"/>
      <c r="I43" s="68"/>
      <c r="J43" s="68"/>
      <c r="K43" s="68"/>
      <c r="L43" s="68"/>
      <c r="M43" s="69"/>
      <c r="N43" s="9" t="s">
        <v>11</v>
      </c>
      <c r="O43" s="128">
        <v>103</v>
      </c>
      <c r="P43" s="68"/>
      <c r="Q43" s="12" t="s">
        <v>45</v>
      </c>
      <c r="R43" s="141">
        <f t="shared" si="1"/>
        <v>0</v>
      </c>
      <c r="S43" s="142"/>
      <c r="T43" s="142"/>
      <c r="U43" s="143"/>
    </row>
    <row r="44" spans="1:21" ht="14.15" customHeight="1" x14ac:dyDescent="0.3">
      <c r="A44" s="95"/>
      <c r="B44" s="96"/>
      <c r="C44" s="96"/>
      <c r="D44" s="67" t="s">
        <v>36</v>
      </c>
      <c r="E44" s="68"/>
      <c r="F44" s="68"/>
      <c r="G44" s="68"/>
      <c r="H44" s="68"/>
      <c r="I44" s="68"/>
      <c r="J44" s="68"/>
      <c r="K44" s="68"/>
      <c r="L44" s="68"/>
      <c r="M44" s="69"/>
      <c r="N44" s="9" t="s">
        <v>11</v>
      </c>
      <c r="O44" s="128">
        <v>103</v>
      </c>
      <c r="P44" s="68"/>
      <c r="Q44" s="12" t="s">
        <v>45</v>
      </c>
      <c r="R44" s="141">
        <f t="shared" si="1"/>
        <v>0</v>
      </c>
      <c r="S44" s="142"/>
      <c r="T44" s="142"/>
      <c r="U44" s="143"/>
    </row>
    <row r="45" spans="1:21" ht="14.15" customHeight="1" x14ac:dyDescent="0.3">
      <c r="A45" s="95"/>
      <c r="B45" s="96"/>
      <c r="C45" s="96"/>
      <c r="D45" s="67" t="s">
        <v>37</v>
      </c>
      <c r="E45" s="68"/>
      <c r="F45" s="68"/>
      <c r="G45" s="68"/>
      <c r="H45" s="68"/>
      <c r="I45" s="68"/>
      <c r="J45" s="68"/>
      <c r="K45" s="68"/>
      <c r="L45" s="68"/>
      <c r="M45" s="69"/>
      <c r="N45" s="9" t="s">
        <v>11</v>
      </c>
      <c r="O45" s="128">
        <v>207</v>
      </c>
      <c r="P45" s="68"/>
      <c r="Q45" s="12" t="s">
        <v>45</v>
      </c>
      <c r="R45" s="141">
        <f t="shared" si="1"/>
        <v>0</v>
      </c>
      <c r="S45" s="142"/>
      <c r="T45" s="142"/>
      <c r="U45" s="143"/>
    </row>
    <row r="46" spans="1:21" ht="14.15" customHeight="1" x14ac:dyDescent="0.3">
      <c r="A46" s="95"/>
      <c r="B46" s="96"/>
      <c r="C46" s="96"/>
      <c r="D46" s="67" t="s">
        <v>38</v>
      </c>
      <c r="E46" s="68"/>
      <c r="F46" s="68"/>
      <c r="G46" s="68"/>
      <c r="H46" s="68"/>
      <c r="I46" s="68"/>
      <c r="J46" s="68"/>
      <c r="K46" s="68"/>
      <c r="L46" s="68"/>
      <c r="M46" s="69"/>
      <c r="N46" s="9" t="s">
        <v>11</v>
      </c>
      <c r="O46" s="128">
        <v>207</v>
      </c>
      <c r="P46" s="68"/>
      <c r="Q46" s="12" t="s">
        <v>45</v>
      </c>
      <c r="R46" s="141">
        <f t="shared" si="1"/>
        <v>0</v>
      </c>
      <c r="S46" s="142"/>
      <c r="T46" s="142"/>
      <c r="U46" s="143"/>
    </row>
    <row r="47" spans="1:21" ht="14.15" customHeight="1" x14ac:dyDescent="0.3">
      <c r="A47" s="95"/>
      <c r="B47" s="96"/>
      <c r="C47" s="96"/>
      <c r="D47" s="67" t="s">
        <v>39</v>
      </c>
      <c r="E47" s="68"/>
      <c r="F47" s="68"/>
      <c r="G47" s="68"/>
      <c r="H47" s="68"/>
      <c r="I47" s="68"/>
      <c r="J47" s="68"/>
      <c r="K47" s="68"/>
      <c r="L47" s="68"/>
      <c r="M47" s="69"/>
      <c r="N47" s="9" t="s">
        <v>11</v>
      </c>
      <c r="O47" s="128">
        <v>207</v>
      </c>
      <c r="P47" s="68"/>
      <c r="Q47" s="12" t="s">
        <v>45</v>
      </c>
      <c r="R47" s="141">
        <f t="shared" si="1"/>
        <v>0</v>
      </c>
      <c r="S47" s="142"/>
      <c r="T47" s="142"/>
      <c r="U47" s="143"/>
    </row>
    <row r="48" spans="1:21" ht="14.15" customHeight="1" x14ac:dyDescent="0.3">
      <c r="A48" s="95"/>
      <c r="B48" s="96"/>
      <c r="C48" s="96"/>
      <c r="D48" s="67" t="s">
        <v>40</v>
      </c>
      <c r="E48" s="68"/>
      <c r="F48" s="68"/>
      <c r="G48" s="68"/>
      <c r="H48" s="68"/>
      <c r="I48" s="68"/>
      <c r="J48" s="68"/>
      <c r="K48" s="68"/>
      <c r="L48" s="68"/>
      <c r="M48" s="69"/>
      <c r="N48" s="9" t="s">
        <v>11</v>
      </c>
      <c r="O48" s="128">
        <v>207</v>
      </c>
      <c r="P48" s="68"/>
      <c r="Q48" s="12" t="s">
        <v>45</v>
      </c>
      <c r="R48" s="141">
        <f t="shared" si="1"/>
        <v>0</v>
      </c>
      <c r="S48" s="142"/>
      <c r="T48" s="142"/>
      <c r="U48" s="143"/>
    </row>
    <row r="49" spans="1:21" ht="14.15" customHeight="1" x14ac:dyDescent="0.3">
      <c r="A49" s="95"/>
      <c r="B49" s="96"/>
      <c r="C49" s="96"/>
      <c r="D49" s="67" t="s">
        <v>41</v>
      </c>
      <c r="E49" s="68"/>
      <c r="F49" s="68"/>
      <c r="G49" s="68"/>
      <c r="H49" s="68"/>
      <c r="I49" s="68"/>
      <c r="J49" s="68"/>
      <c r="K49" s="68"/>
      <c r="L49" s="68"/>
      <c r="M49" s="69"/>
      <c r="N49" s="9" t="s">
        <v>11</v>
      </c>
      <c r="O49" s="128">
        <v>365</v>
      </c>
      <c r="P49" s="68"/>
      <c r="Q49" s="12" t="s">
        <v>45</v>
      </c>
      <c r="R49" s="141">
        <f t="shared" si="1"/>
        <v>0</v>
      </c>
      <c r="S49" s="142"/>
      <c r="T49" s="142"/>
      <c r="U49" s="143"/>
    </row>
    <row r="50" spans="1:21" ht="14.15" customHeight="1" x14ac:dyDescent="0.3">
      <c r="A50" s="95"/>
      <c r="B50" s="96"/>
      <c r="C50" s="96"/>
      <c r="D50" s="67" t="s">
        <v>42</v>
      </c>
      <c r="E50" s="68"/>
      <c r="F50" s="68"/>
      <c r="G50" s="68"/>
      <c r="H50" s="68"/>
      <c r="I50" s="68"/>
      <c r="J50" s="68"/>
      <c r="K50" s="68"/>
      <c r="L50" s="68"/>
      <c r="M50" s="69"/>
      <c r="N50" s="9" t="s">
        <v>11</v>
      </c>
      <c r="O50" s="128">
        <v>365</v>
      </c>
      <c r="P50" s="68"/>
      <c r="Q50" s="12" t="s">
        <v>45</v>
      </c>
      <c r="R50" s="141">
        <f t="shared" si="1"/>
        <v>0</v>
      </c>
      <c r="S50" s="142"/>
      <c r="T50" s="142"/>
      <c r="U50" s="143"/>
    </row>
    <row r="51" spans="1:21" ht="14.15" customHeight="1" x14ac:dyDescent="0.3">
      <c r="A51" s="95"/>
      <c r="B51" s="96"/>
      <c r="C51" s="96"/>
      <c r="D51" s="67" t="s">
        <v>43</v>
      </c>
      <c r="E51" s="68"/>
      <c r="F51" s="68"/>
      <c r="G51" s="68"/>
      <c r="H51" s="68"/>
      <c r="I51" s="68"/>
      <c r="J51" s="68"/>
      <c r="K51" s="68"/>
      <c r="L51" s="68"/>
      <c r="M51" s="69"/>
      <c r="N51" s="9" t="s">
        <v>11</v>
      </c>
      <c r="O51" s="128">
        <v>365</v>
      </c>
      <c r="P51" s="68"/>
      <c r="Q51" s="12" t="s">
        <v>45</v>
      </c>
      <c r="R51" s="141">
        <f t="shared" si="1"/>
        <v>0</v>
      </c>
      <c r="S51" s="142"/>
      <c r="T51" s="142"/>
      <c r="U51" s="143"/>
    </row>
    <row r="52" spans="1:21" ht="14.15" customHeight="1" x14ac:dyDescent="0.3">
      <c r="A52" s="95"/>
      <c r="B52" s="96"/>
      <c r="C52" s="96"/>
      <c r="D52" s="67" t="s">
        <v>44</v>
      </c>
      <c r="E52" s="68"/>
      <c r="F52" s="68"/>
      <c r="G52" s="68"/>
      <c r="H52" s="68"/>
      <c r="I52" s="68"/>
      <c r="J52" s="68"/>
      <c r="K52" s="68"/>
      <c r="L52" s="68"/>
      <c r="M52" s="69"/>
      <c r="N52" s="9" t="s">
        <v>11</v>
      </c>
      <c r="O52" s="128">
        <v>453</v>
      </c>
      <c r="P52" s="68"/>
      <c r="Q52" s="12" t="s">
        <v>45</v>
      </c>
      <c r="R52" s="141">
        <f t="shared" si="1"/>
        <v>0</v>
      </c>
      <c r="S52" s="142"/>
      <c r="T52" s="142"/>
      <c r="U52" s="143"/>
    </row>
    <row r="53" spans="1:21" ht="14.15" customHeight="1" x14ac:dyDescent="0.3">
      <c r="A53" s="161" t="s">
        <v>29</v>
      </c>
      <c r="B53" s="162"/>
      <c r="C53" s="162"/>
      <c r="D53" s="162"/>
      <c r="E53" s="162"/>
      <c r="F53" s="162"/>
      <c r="G53" s="162"/>
      <c r="H53" s="162"/>
      <c r="I53" s="162"/>
      <c r="J53" s="162"/>
      <c r="K53" s="162"/>
      <c r="L53" s="162"/>
      <c r="M53" s="162"/>
      <c r="N53" s="162"/>
      <c r="O53" s="162"/>
      <c r="P53" s="162"/>
      <c r="Q53" s="163"/>
      <c r="R53" s="164">
        <f>SUM(R38:U52)</f>
        <v>0</v>
      </c>
      <c r="S53" s="203"/>
      <c r="T53" s="203"/>
      <c r="U53" s="204"/>
    </row>
    <row r="54" spans="1:21" ht="15" customHeight="1" x14ac:dyDescent="0.3"/>
    <row r="55" spans="1:21" ht="15" customHeight="1" x14ac:dyDescent="0.3"/>
    <row r="56" spans="1:21" ht="15" customHeight="1" x14ac:dyDescent="0.3">
      <c r="A56" s="84" t="s">
        <v>46</v>
      </c>
      <c r="B56" s="85"/>
      <c r="C56" s="85"/>
      <c r="D56" s="85"/>
      <c r="E56" s="85"/>
      <c r="F56" s="85"/>
      <c r="G56" s="85"/>
      <c r="H56" s="85"/>
      <c r="I56" s="85"/>
      <c r="J56" s="85"/>
      <c r="K56" s="85"/>
      <c r="L56" s="85"/>
      <c r="M56" s="85"/>
      <c r="N56" s="85"/>
      <c r="O56" s="85"/>
      <c r="P56" s="85"/>
      <c r="Q56" s="86"/>
      <c r="R56" s="197">
        <f>SUM(R20,R34,R53)</f>
        <v>0</v>
      </c>
      <c r="S56" s="198"/>
      <c r="T56" s="198"/>
      <c r="U56" s="199"/>
    </row>
    <row r="58" spans="1:21" x14ac:dyDescent="0.3">
      <c r="A58" s="1" t="s">
        <v>47</v>
      </c>
    </row>
    <row r="59" spans="1:21" ht="14.5" thickBot="1" x14ac:dyDescent="0.35">
      <c r="A59" s="167" t="s">
        <v>14</v>
      </c>
      <c r="B59" s="170"/>
      <c r="C59" s="171"/>
      <c r="D59" s="167" t="s">
        <v>15</v>
      </c>
      <c r="E59" s="170"/>
      <c r="F59" s="170"/>
      <c r="G59" s="170"/>
      <c r="H59" s="170"/>
      <c r="I59" s="170"/>
      <c r="J59" s="170"/>
      <c r="K59" s="170"/>
      <c r="L59" s="170"/>
      <c r="M59" s="171"/>
      <c r="N59" s="167" t="s">
        <v>16</v>
      </c>
      <c r="O59" s="170"/>
      <c r="P59" s="170"/>
      <c r="Q59" s="171"/>
      <c r="R59" s="167" t="s">
        <v>17</v>
      </c>
      <c r="S59" s="170"/>
      <c r="T59" s="170"/>
      <c r="U59" s="171"/>
    </row>
    <row r="60" spans="1:21" ht="14.5" thickTop="1" x14ac:dyDescent="0.3">
      <c r="A60" s="174"/>
      <c r="B60" s="175"/>
      <c r="C60" s="176"/>
      <c r="D60" s="177" t="s">
        <v>30</v>
      </c>
      <c r="E60" s="178"/>
      <c r="F60" s="178"/>
      <c r="G60" s="178"/>
      <c r="H60" s="178"/>
      <c r="I60" s="178"/>
      <c r="J60" s="178"/>
      <c r="K60" s="178"/>
      <c r="L60" s="178"/>
      <c r="M60" s="179"/>
      <c r="N60" s="13" t="s">
        <v>11</v>
      </c>
      <c r="O60" s="180">
        <v>1950</v>
      </c>
      <c r="P60" s="178"/>
      <c r="Q60" s="11" t="s">
        <v>19</v>
      </c>
      <c r="R60" s="183">
        <f>A60*O60</f>
        <v>0</v>
      </c>
      <c r="S60" s="184"/>
      <c r="T60" s="184"/>
      <c r="U60" s="185"/>
    </row>
    <row r="61" spans="1:21" x14ac:dyDescent="0.3">
      <c r="A61" s="95"/>
      <c r="B61" s="96"/>
      <c r="C61" s="97"/>
      <c r="D61" s="67" t="s">
        <v>31</v>
      </c>
      <c r="E61" s="68"/>
      <c r="F61" s="68"/>
      <c r="G61" s="68"/>
      <c r="H61" s="68"/>
      <c r="I61" s="68"/>
      <c r="J61" s="68"/>
      <c r="K61" s="68"/>
      <c r="L61" s="68"/>
      <c r="M61" s="69"/>
      <c r="N61" s="14" t="s">
        <v>11</v>
      </c>
      <c r="O61" s="128">
        <v>1950</v>
      </c>
      <c r="P61" s="68"/>
      <c r="Q61" s="12" t="s">
        <v>19</v>
      </c>
      <c r="R61" s="141">
        <f>A61*O61</f>
        <v>0</v>
      </c>
      <c r="S61" s="142"/>
      <c r="T61" s="142"/>
      <c r="U61" s="143"/>
    </row>
    <row r="62" spans="1:21" x14ac:dyDescent="0.3">
      <c r="A62" s="95"/>
      <c r="B62" s="96"/>
      <c r="C62" s="97"/>
      <c r="D62" s="67" t="s">
        <v>32</v>
      </c>
      <c r="E62" s="68"/>
      <c r="F62" s="68"/>
      <c r="G62" s="68"/>
      <c r="H62" s="68"/>
      <c r="I62" s="68"/>
      <c r="J62" s="68"/>
      <c r="K62" s="68"/>
      <c r="L62" s="68"/>
      <c r="M62" s="69"/>
      <c r="N62" s="9" t="s">
        <v>11</v>
      </c>
      <c r="O62" s="128">
        <v>1950</v>
      </c>
      <c r="P62" s="68"/>
      <c r="Q62" s="12" t="s">
        <v>19</v>
      </c>
      <c r="R62" s="141">
        <f t="shared" ref="R62:R74" si="2">A62*O62</f>
        <v>0</v>
      </c>
      <c r="S62" s="142"/>
      <c r="T62" s="142"/>
      <c r="U62" s="143"/>
    </row>
    <row r="63" spans="1:21" x14ac:dyDescent="0.3">
      <c r="A63" s="95"/>
      <c r="B63" s="96"/>
      <c r="C63" s="97"/>
      <c r="D63" s="67" t="s">
        <v>33</v>
      </c>
      <c r="E63" s="68"/>
      <c r="F63" s="68"/>
      <c r="G63" s="68"/>
      <c r="H63" s="68"/>
      <c r="I63" s="68"/>
      <c r="J63" s="68"/>
      <c r="K63" s="68"/>
      <c r="L63" s="68"/>
      <c r="M63" s="69"/>
      <c r="N63" s="9" t="s">
        <v>11</v>
      </c>
      <c r="O63" s="128">
        <v>1950</v>
      </c>
      <c r="P63" s="68"/>
      <c r="Q63" s="12" t="s">
        <v>19</v>
      </c>
      <c r="R63" s="141">
        <f t="shared" si="2"/>
        <v>0</v>
      </c>
      <c r="S63" s="142"/>
      <c r="T63" s="142"/>
      <c r="U63" s="143"/>
    </row>
    <row r="64" spans="1:21" x14ac:dyDescent="0.3">
      <c r="A64" s="95"/>
      <c r="B64" s="96"/>
      <c r="C64" s="97"/>
      <c r="D64" s="67" t="s">
        <v>34</v>
      </c>
      <c r="E64" s="68"/>
      <c r="F64" s="68"/>
      <c r="G64" s="68"/>
      <c r="H64" s="68"/>
      <c r="I64" s="68"/>
      <c r="J64" s="68"/>
      <c r="K64" s="68"/>
      <c r="L64" s="68"/>
      <c r="M64" s="69"/>
      <c r="N64" s="9" t="s">
        <v>11</v>
      </c>
      <c r="O64" s="128">
        <v>1950</v>
      </c>
      <c r="P64" s="68"/>
      <c r="Q64" s="12" t="s">
        <v>19</v>
      </c>
      <c r="R64" s="141">
        <f t="shared" si="2"/>
        <v>0</v>
      </c>
      <c r="S64" s="142"/>
      <c r="T64" s="142"/>
      <c r="U64" s="143"/>
    </row>
    <row r="65" spans="1:21" x14ac:dyDescent="0.3">
      <c r="A65" s="95"/>
      <c r="B65" s="96"/>
      <c r="C65" s="97"/>
      <c r="D65" s="67" t="s">
        <v>35</v>
      </c>
      <c r="E65" s="68"/>
      <c r="F65" s="68"/>
      <c r="G65" s="68"/>
      <c r="H65" s="68"/>
      <c r="I65" s="68"/>
      <c r="J65" s="68"/>
      <c r="K65" s="68"/>
      <c r="L65" s="68"/>
      <c r="M65" s="69"/>
      <c r="N65" s="9" t="s">
        <v>11</v>
      </c>
      <c r="O65" s="128">
        <v>1950</v>
      </c>
      <c r="P65" s="68"/>
      <c r="Q65" s="12" t="s">
        <v>19</v>
      </c>
      <c r="R65" s="141">
        <f t="shared" si="2"/>
        <v>0</v>
      </c>
      <c r="S65" s="142"/>
      <c r="T65" s="142"/>
      <c r="U65" s="143"/>
    </row>
    <row r="66" spans="1:21" x14ac:dyDescent="0.3">
      <c r="A66" s="95"/>
      <c r="B66" s="96"/>
      <c r="C66" s="97"/>
      <c r="D66" s="67" t="s">
        <v>36</v>
      </c>
      <c r="E66" s="68"/>
      <c r="F66" s="68"/>
      <c r="G66" s="68"/>
      <c r="H66" s="68"/>
      <c r="I66" s="68"/>
      <c r="J66" s="68"/>
      <c r="K66" s="68"/>
      <c r="L66" s="68"/>
      <c r="M66" s="69"/>
      <c r="N66" s="9" t="s">
        <v>11</v>
      </c>
      <c r="O66" s="128">
        <v>2100</v>
      </c>
      <c r="P66" s="68"/>
      <c r="Q66" s="12" t="s">
        <v>19</v>
      </c>
      <c r="R66" s="141">
        <f t="shared" si="2"/>
        <v>0</v>
      </c>
      <c r="S66" s="142"/>
      <c r="T66" s="142"/>
      <c r="U66" s="143"/>
    </row>
    <row r="67" spans="1:21" x14ac:dyDescent="0.3">
      <c r="A67" s="95"/>
      <c r="B67" s="96"/>
      <c r="C67" s="97"/>
      <c r="D67" s="67" t="s">
        <v>37</v>
      </c>
      <c r="E67" s="68"/>
      <c r="F67" s="68"/>
      <c r="G67" s="68"/>
      <c r="H67" s="68"/>
      <c r="I67" s="68"/>
      <c r="J67" s="68"/>
      <c r="K67" s="68"/>
      <c r="L67" s="68"/>
      <c r="M67" s="69"/>
      <c r="N67" s="9" t="s">
        <v>11</v>
      </c>
      <c r="O67" s="128">
        <v>2300</v>
      </c>
      <c r="P67" s="68"/>
      <c r="Q67" s="12" t="s">
        <v>19</v>
      </c>
      <c r="R67" s="141">
        <f t="shared" si="2"/>
        <v>0</v>
      </c>
      <c r="S67" s="142"/>
      <c r="T67" s="142"/>
      <c r="U67" s="143"/>
    </row>
    <row r="68" spans="1:21" x14ac:dyDescent="0.3">
      <c r="A68" s="95"/>
      <c r="B68" s="96"/>
      <c r="C68" s="97"/>
      <c r="D68" s="67" t="s">
        <v>38</v>
      </c>
      <c r="E68" s="68"/>
      <c r="F68" s="68"/>
      <c r="G68" s="68"/>
      <c r="H68" s="68"/>
      <c r="I68" s="68"/>
      <c r="J68" s="68"/>
      <c r="K68" s="68"/>
      <c r="L68" s="68"/>
      <c r="M68" s="69"/>
      <c r="N68" s="9" t="s">
        <v>11</v>
      </c>
      <c r="O68" s="128">
        <v>2800</v>
      </c>
      <c r="P68" s="68"/>
      <c r="Q68" s="12" t="s">
        <v>19</v>
      </c>
      <c r="R68" s="141">
        <f t="shared" si="2"/>
        <v>0</v>
      </c>
      <c r="S68" s="142"/>
      <c r="T68" s="142"/>
      <c r="U68" s="143"/>
    </row>
    <row r="69" spans="1:21" x14ac:dyDescent="0.3">
      <c r="A69" s="95"/>
      <c r="B69" s="96"/>
      <c r="C69" s="97"/>
      <c r="D69" s="67" t="s">
        <v>39</v>
      </c>
      <c r="E69" s="68"/>
      <c r="F69" s="68"/>
      <c r="G69" s="68"/>
      <c r="H69" s="68"/>
      <c r="I69" s="68"/>
      <c r="J69" s="68"/>
      <c r="K69" s="68"/>
      <c r="L69" s="68"/>
      <c r="M69" s="69"/>
      <c r="N69" s="9" t="s">
        <v>11</v>
      </c>
      <c r="O69" s="128">
        <v>7236</v>
      </c>
      <c r="P69" s="68"/>
      <c r="Q69" s="12" t="s">
        <v>19</v>
      </c>
      <c r="R69" s="141">
        <f t="shared" si="2"/>
        <v>0</v>
      </c>
      <c r="S69" s="142"/>
      <c r="T69" s="142"/>
      <c r="U69" s="143"/>
    </row>
    <row r="70" spans="1:21" x14ac:dyDescent="0.3">
      <c r="A70" s="95"/>
      <c r="B70" s="96"/>
      <c r="C70" s="97"/>
      <c r="D70" s="67" t="s">
        <v>40</v>
      </c>
      <c r="E70" s="68"/>
      <c r="F70" s="68"/>
      <c r="G70" s="68"/>
      <c r="H70" s="68"/>
      <c r="I70" s="68"/>
      <c r="J70" s="68"/>
      <c r="K70" s="68"/>
      <c r="L70" s="68"/>
      <c r="M70" s="69"/>
      <c r="N70" s="9" t="s">
        <v>11</v>
      </c>
      <c r="O70" s="128">
        <v>7236</v>
      </c>
      <c r="P70" s="68"/>
      <c r="Q70" s="12" t="s">
        <v>19</v>
      </c>
      <c r="R70" s="141">
        <f t="shared" si="2"/>
        <v>0</v>
      </c>
      <c r="S70" s="142"/>
      <c r="T70" s="142"/>
      <c r="U70" s="143"/>
    </row>
    <row r="71" spans="1:21" x14ac:dyDescent="0.3">
      <c r="A71" s="95"/>
      <c r="B71" s="96"/>
      <c r="C71" s="97"/>
      <c r="D71" s="67" t="s">
        <v>41</v>
      </c>
      <c r="E71" s="68"/>
      <c r="F71" s="68"/>
      <c r="G71" s="68"/>
      <c r="H71" s="68"/>
      <c r="I71" s="68"/>
      <c r="J71" s="68"/>
      <c r="K71" s="68"/>
      <c r="L71" s="68"/>
      <c r="M71" s="69"/>
      <c r="N71" s="9" t="s">
        <v>11</v>
      </c>
      <c r="O71" s="128">
        <v>7236</v>
      </c>
      <c r="P71" s="68"/>
      <c r="Q71" s="12" t="s">
        <v>19</v>
      </c>
      <c r="R71" s="141">
        <f t="shared" si="2"/>
        <v>0</v>
      </c>
      <c r="S71" s="142"/>
      <c r="T71" s="142"/>
      <c r="U71" s="143"/>
    </row>
    <row r="72" spans="1:21" x14ac:dyDescent="0.3">
      <c r="A72" s="95"/>
      <c r="B72" s="96"/>
      <c r="C72" s="97"/>
      <c r="D72" s="67" t="s">
        <v>42</v>
      </c>
      <c r="E72" s="68"/>
      <c r="F72" s="68"/>
      <c r="G72" s="68"/>
      <c r="H72" s="68"/>
      <c r="I72" s="68"/>
      <c r="J72" s="68"/>
      <c r="K72" s="68"/>
      <c r="L72" s="68"/>
      <c r="M72" s="69"/>
      <c r="N72" s="9" t="s">
        <v>11</v>
      </c>
      <c r="O72" s="128">
        <v>7236</v>
      </c>
      <c r="P72" s="68"/>
      <c r="Q72" s="12" t="s">
        <v>19</v>
      </c>
      <c r="R72" s="141">
        <f t="shared" si="2"/>
        <v>0</v>
      </c>
      <c r="S72" s="142"/>
      <c r="T72" s="142"/>
      <c r="U72" s="143"/>
    </row>
    <row r="73" spans="1:21" x14ac:dyDescent="0.3">
      <c r="A73" s="95"/>
      <c r="B73" s="96"/>
      <c r="C73" s="97"/>
      <c r="D73" s="67" t="s">
        <v>43</v>
      </c>
      <c r="E73" s="68"/>
      <c r="F73" s="68"/>
      <c r="G73" s="68"/>
      <c r="H73" s="68"/>
      <c r="I73" s="68"/>
      <c r="J73" s="68"/>
      <c r="K73" s="68"/>
      <c r="L73" s="68"/>
      <c r="M73" s="69"/>
      <c r="N73" s="9" t="s">
        <v>11</v>
      </c>
      <c r="O73" s="128">
        <v>7236</v>
      </c>
      <c r="P73" s="68"/>
      <c r="Q73" s="12" t="s">
        <v>19</v>
      </c>
      <c r="R73" s="141">
        <f t="shared" si="2"/>
        <v>0</v>
      </c>
      <c r="S73" s="142"/>
      <c r="T73" s="142"/>
      <c r="U73" s="143"/>
    </row>
    <row r="74" spans="1:21" x14ac:dyDescent="0.3">
      <c r="A74" s="95"/>
      <c r="B74" s="96"/>
      <c r="C74" s="97"/>
      <c r="D74" s="67" t="s">
        <v>44</v>
      </c>
      <c r="E74" s="68"/>
      <c r="F74" s="68"/>
      <c r="G74" s="68"/>
      <c r="H74" s="68"/>
      <c r="I74" s="68"/>
      <c r="J74" s="68"/>
      <c r="K74" s="68"/>
      <c r="L74" s="68"/>
      <c r="M74" s="69"/>
      <c r="N74" s="9" t="s">
        <v>11</v>
      </c>
      <c r="O74" s="128">
        <v>9854</v>
      </c>
      <c r="P74" s="68"/>
      <c r="Q74" s="12" t="s">
        <v>19</v>
      </c>
      <c r="R74" s="141">
        <f t="shared" si="2"/>
        <v>0</v>
      </c>
      <c r="S74" s="142"/>
      <c r="T74" s="142"/>
      <c r="U74" s="143"/>
    </row>
    <row r="75" spans="1:21" x14ac:dyDescent="0.3">
      <c r="A75" s="161" t="s">
        <v>48</v>
      </c>
      <c r="B75" s="162"/>
      <c r="C75" s="162"/>
      <c r="D75" s="162"/>
      <c r="E75" s="162"/>
      <c r="F75" s="162"/>
      <c r="G75" s="162"/>
      <c r="H75" s="162"/>
      <c r="I75" s="162"/>
      <c r="J75" s="162"/>
      <c r="K75" s="162"/>
      <c r="L75" s="162"/>
      <c r="M75" s="162"/>
      <c r="N75" s="162"/>
      <c r="O75" s="162"/>
      <c r="P75" s="162"/>
      <c r="Q75" s="163"/>
      <c r="R75" s="164">
        <f>SUM(R60:U74)</f>
        <v>0</v>
      </c>
      <c r="S75" s="165"/>
      <c r="T75" s="165"/>
      <c r="U75" s="166"/>
    </row>
    <row r="76" spans="1:21" ht="9.9" customHeight="1" x14ac:dyDescent="0.3"/>
    <row r="77" spans="1:21" x14ac:dyDescent="0.3">
      <c r="A77" s="1" t="s">
        <v>49</v>
      </c>
    </row>
    <row r="78" spans="1:21" ht="14.5" thickBot="1" x14ac:dyDescent="0.35">
      <c r="A78" s="167" t="s">
        <v>14</v>
      </c>
      <c r="B78" s="170"/>
      <c r="C78" s="171"/>
      <c r="D78" s="167" t="s">
        <v>15</v>
      </c>
      <c r="E78" s="170"/>
      <c r="F78" s="170"/>
      <c r="G78" s="170"/>
      <c r="H78" s="170"/>
      <c r="I78" s="170"/>
      <c r="J78" s="170"/>
      <c r="K78" s="170"/>
      <c r="L78" s="170"/>
      <c r="M78" s="171"/>
      <c r="N78" s="167" t="s">
        <v>50</v>
      </c>
      <c r="O78" s="170"/>
      <c r="P78" s="170"/>
      <c r="Q78" s="171"/>
      <c r="R78" s="167" t="s">
        <v>17</v>
      </c>
      <c r="S78" s="170"/>
      <c r="T78" s="170"/>
      <c r="U78" s="171"/>
    </row>
    <row r="79" spans="1:21" ht="14.5" thickTop="1" x14ac:dyDescent="0.3">
      <c r="A79" s="174"/>
      <c r="B79" s="175"/>
      <c r="C79" s="176"/>
      <c r="D79" s="177" t="s">
        <v>30</v>
      </c>
      <c r="E79" s="178"/>
      <c r="F79" s="178"/>
      <c r="G79" s="178"/>
      <c r="H79" s="178"/>
      <c r="I79" s="178"/>
      <c r="J79" s="178"/>
      <c r="K79" s="178"/>
      <c r="L79" s="178"/>
      <c r="M79" s="179"/>
      <c r="N79" s="7" t="s">
        <v>11</v>
      </c>
      <c r="O79" s="180">
        <v>1048</v>
      </c>
      <c r="P79" s="178"/>
      <c r="Q79" s="11" t="s">
        <v>19</v>
      </c>
      <c r="R79" s="183">
        <f>A79*O79</f>
        <v>0</v>
      </c>
      <c r="S79" s="184"/>
      <c r="T79" s="184"/>
      <c r="U79" s="185"/>
    </row>
    <row r="80" spans="1:21" x14ac:dyDescent="0.3">
      <c r="A80" s="95"/>
      <c r="B80" s="96"/>
      <c r="C80" s="97"/>
      <c r="D80" s="67" t="s">
        <v>31</v>
      </c>
      <c r="E80" s="68"/>
      <c r="F80" s="68"/>
      <c r="G80" s="68"/>
      <c r="H80" s="68"/>
      <c r="I80" s="68"/>
      <c r="J80" s="68"/>
      <c r="K80" s="68"/>
      <c r="L80" s="68"/>
      <c r="M80" s="69"/>
      <c r="N80" s="9" t="s">
        <v>11</v>
      </c>
      <c r="O80" s="128">
        <v>1048</v>
      </c>
      <c r="P80" s="68"/>
      <c r="Q80" s="12" t="s">
        <v>19</v>
      </c>
      <c r="R80" s="141">
        <f>A80*O80</f>
        <v>0</v>
      </c>
      <c r="S80" s="142"/>
      <c r="T80" s="142"/>
      <c r="U80" s="143"/>
    </row>
    <row r="81" spans="1:21" x14ac:dyDescent="0.3">
      <c r="A81" s="95"/>
      <c r="B81" s="96"/>
      <c r="C81" s="97"/>
      <c r="D81" s="67" t="s">
        <v>32</v>
      </c>
      <c r="E81" s="68"/>
      <c r="F81" s="68"/>
      <c r="G81" s="68"/>
      <c r="H81" s="68"/>
      <c r="I81" s="68"/>
      <c r="J81" s="68"/>
      <c r="K81" s="68"/>
      <c r="L81" s="68"/>
      <c r="M81" s="69"/>
      <c r="N81" s="9" t="s">
        <v>11</v>
      </c>
      <c r="O81" s="128">
        <v>1048</v>
      </c>
      <c r="P81" s="68"/>
      <c r="Q81" s="12" t="s">
        <v>19</v>
      </c>
      <c r="R81" s="141">
        <f t="shared" ref="R81:R87" si="3">A81*O81</f>
        <v>0</v>
      </c>
      <c r="S81" s="142"/>
      <c r="T81" s="142"/>
      <c r="U81" s="143"/>
    </row>
    <row r="82" spans="1:21" x14ac:dyDescent="0.3">
      <c r="A82" s="95"/>
      <c r="B82" s="96"/>
      <c r="C82" s="97"/>
      <c r="D82" s="67" t="s">
        <v>33</v>
      </c>
      <c r="E82" s="68"/>
      <c r="F82" s="68"/>
      <c r="G82" s="68"/>
      <c r="H82" s="68"/>
      <c r="I82" s="68"/>
      <c r="J82" s="68"/>
      <c r="K82" s="68"/>
      <c r="L82" s="68"/>
      <c r="M82" s="69"/>
      <c r="N82" s="9" t="s">
        <v>11</v>
      </c>
      <c r="O82" s="128">
        <v>1048</v>
      </c>
      <c r="P82" s="68"/>
      <c r="Q82" s="12" t="s">
        <v>19</v>
      </c>
      <c r="R82" s="141">
        <f t="shared" si="3"/>
        <v>0</v>
      </c>
      <c r="S82" s="142"/>
      <c r="T82" s="142"/>
      <c r="U82" s="143"/>
    </row>
    <row r="83" spans="1:21" x14ac:dyDescent="0.3">
      <c r="A83" s="95"/>
      <c r="B83" s="96"/>
      <c r="C83" s="97"/>
      <c r="D83" s="67" t="s">
        <v>34</v>
      </c>
      <c r="E83" s="68"/>
      <c r="F83" s="68"/>
      <c r="G83" s="68"/>
      <c r="H83" s="68"/>
      <c r="I83" s="68"/>
      <c r="J83" s="68"/>
      <c r="K83" s="68"/>
      <c r="L83" s="68"/>
      <c r="M83" s="69"/>
      <c r="N83" s="9" t="s">
        <v>11</v>
      </c>
      <c r="O83" s="128">
        <v>1048</v>
      </c>
      <c r="P83" s="68"/>
      <c r="Q83" s="12" t="s">
        <v>19</v>
      </c>
      <c r="R83" s="141">
        <f t="shared" si="3"/>
        <v>0</v>
      </c>
      <c r="S83" s="142"/>
      <c r="T83" s="142"/>
      <c r="U83" s="143"/>
    </row>
    <row r="84" spans="1:21" x14ac:dyDescent="0.3">
      <c r="A84" s="95"/>
      <c r="B84" s="96"/>
      <c r="C84" s="97"/>
      <c r="D84" s="67" t="s">
        <v>35</v>
      </c>
      <c r="E84" s="68"/>
      <c r="F84" s="68"/>
      <c r="G84" s="68"/>
      <c r="H84" s="68"/>
      <c r="I84" s="68"/>
      <c r="J84" s="68"/>
      <c r="K84" s="68"/>
      <c r="L84" s="68"/>
      <c r="M84" s="69"/>
      <c r="N84" s="9" t="s">
        <v>11</v>
      </c>
      <c r="O84" s="128">
        <v>1200</v>
      </c>
      <c r="P84" s="68"/>
      <c r="Q84" s="12" t="s">
        <v>19</v>
      </c>
      <c r="R84" s="141">
        <f t="shared" si="3"/>
        <v>0</v>
      </c>
      <c r="S84" s="142"/>
      <c r="T84" s="142"/>
      <c r="U84" s="143"/>
    </row>
    <row r="85" spans="1:21" x14ac:dyDescent="0.3">
      <c r="A85" s="95"/>
      <c r="B85" s="96"/>
      <c r="C85" s="97"/>
      <c r="D85" s="67" t="s">
        <v>36</v>
      </c>
      <c r="E85" s="68"/>
      <c r="F85" s="68"/>
      <c r="G85" s="68"/>
      <c r="H85" s="68"/>
      <c r="I85" s="68"/>
      <c r="J85" s="68"/>
      <c r="K85" s="68"/>
      <c r="L85" s="68"/>
      <c r="M85" s="69"/>
      <c r="N85" s="9" t="s">
        <v>11</v>
      </c>
      <c r="O85" s="128">
        <v>1300</v>
      </c>
      <c r="P85" s="68"/>
      <c r="Q85" s="12" t="s">
        <v>19</v>
      </c>
      <c r="R85" s="141">
        <f t="shared" si="3"/>
        <v>0</v>
      </c>
      <c r="S85" s="142"/>
      <c r="T85" s="142"/>
      <c r="U85" s="143"/>
    </row>
    <row r="86" spans="1:21" x14ac:dyDescent="0.3">
      <c r="A86" s="95"/>
      <c r="B86" s="96"/>
      <c r="C86" s="97"/>
      <c r="D86" s="67" t="s">
        <v>37</v>
      </c>
      <c r="E86" s="68"/>
      <c r="F86" s="68"/>
      <c r="G86" s="68"/>
      <c r="H86" s="68"/>
      <c r="I86" s="68"/>
      <c r="J86" s="68"/>
      <c r="K86" s="68"/>
      <c r="L86" s="68"/>
      <c r="M86" s="69"/>
      <c r="N86" s="9" t="s">
        <v>11</v>
      </c>
      <c r="O86" s="128">
        <v>1500</v>
      </c>
      <c r="P86" s="68"/>
      <c r="Q86" s="12" t="s">
        <v>19</v>
      </c>
      <c r="R86" s="141">
        <f t="shared" si="3"/>
        <v>0</v>
      </c>
      <c r="S86" s="142"/>
      <c r="T86" s="142"/>
      <c r="U86" s="143"/>
    </row>
    <row r="87" spans="1:21" x14ac:dyDescent="0.3">
      <c r="A87" s="95"/>
      <c r="B87" s="96"/>
      <c r="C87" s="97"/>
      <c r="D87" s="67" t="s">
        <v>38</v>
      </c>
      <c r="E87" s="68"/>
      <c r="F87" s="68"/>
      <c r="G87" s="68"/>
      <c r="H87" s="68"/>
      <c r="I87" s="68"/>
      <c r="J87" s="68"/>
      <c r="K87" s="68"/>
      <c r="L87" s="68"/>
      <c r="M87" s="69"/>
      <c r="N87" s="9" t="s">
        <v>11</v>
      </c>
      <c r="O87" s="128">
        <v>1900</v>
      </c>
      <c r="P87" s="68"/>
      <c r="Q87" s="12" t="s">
        <v>19</v>
      </c>
      <c r="R87" s="141">
        <f t="shared" si="3"/>
        <v>0</v>
      </c>
      <c r="S87" s="142"/>
      <c r="T87" s="142"/>
      <c r="U87" s="143"/>
    </row>
    <row r="88" spans="1:21" x14ac:dyDescent="0.3">
      <c r="A88" s="95"/>
      <c r="B88" s="96"/>
      <c r="C88" s="97"/>
      <c r="D88" s="67" t="s">
        <v>364</v>
      </c>
      <c r="E88" s="68"/>
      <c r="F88" s="68"/>
      <c r="G88" s="68"/>
      <c r="H88" s="68"/>
      <c r="I88" s="68"/>
      <c r="J88" s="68"/>
      <c r="K88" s="68"/>
      <c r="L88" s="68"/>
      <c r="M88" s="69"/>
      <c r="N88" s="9" t="s">
        <v>11</v>
      </c>
      <c r="O88" s="128">
        <v>3050</v>
      </c>
      <c r="P88" s="68"/>
      <c r="Q88" s="12" t="s">
        <v>19</v>
      </c>
      <c r="R88" s="141">
        <f t="shared" ref="R88" si="4">A88*O88</f>
        <v>0</v>
      </c>
      <c r="S88" s="142"/>
      <c r="T88" s="142"/>
      <c r="U88" s="143"/>
    </row>
    <row r="89" spans="1:21" x14ac:dyDescent="0.3">
      <c r="A89" s="161" t="s">
        <v>52</v>
      </c>
      <c r="B89" s="162"/>
      <c r="C89" s="162"/>
      <c r="D89" s="162"/>
      <c r="E89" s="162"/>
      <c r="F89" s="162"/>
      <c r="G89" s="162"/>
      <c r="H89" s="162"/>
      <c r="I89" s="162"/>
      <c r="J89" s="162"/>
      <c r="K89" s="162"/>
      <c r="L89" s="162"/>
      <c r="M89" s="162"/>
      <c r="N89" s="162"/>
      <c r="O89" s="162"/>
      <c r="P89" s="162"/>
      <c r="Q89" s="163"/>
      <c r="R89" s="164">
        <f>SUM(R79:U87)</f>
        <v>0</v>
      </c>
      <c r="S89" s="165"/>
      <c r="T89" s="165"/>
      <c r="U89" s="166"/>
    </row>
    <row r="90" spans="1:21" ht="9.9" customHeight="1" x14ac:dyDescent="0.3"/>
    <row r="91" spans="1:21" x14ac:dyDescent="0.3">
      <c r="A91" s="1" t="s">
        <v>347</v>
      </c>
    </row>
    <row r="92" spans="1:21" ht="14.5" thickBot="1" x14ac:dyDescent="0.35">
      <c r="A92" s="167" t="s">
        <v>14</v>
      </c>
      <c r="B92" s="170"/>
      <c r="C92" s="171"/>
      <c r="D92" s="167" t="s">
        <v>15</v>
      </c>
      <c r="E92" s="170"/>
      <c r="F92" s="170"/>
      <c r="G92" s="170"/>
      <c r="H92" s="170"/>
      <c r="I92" s="170"/>
      <c r="J92" s="170"/>
      <c r="K92" s="170"/>
      <c r="L92" s="170"/>
      <c r="M92" s="171"/>
      <c r="N92" s="167" t="s">
        <v>16</v>
      </c>
      <c r="O92" s="170"/>
      <c r="P92" s="170"/>
      <c r="Q92" s="171"/>
      <c r="R92" s="167" t="s">
        <v>17</v>
      </c>
      <c r="S92" s="170"/>
      <c r="T92" s="170"/>
      <c r="U92" s="171"/>
    </row>
    <row r="93" spans="1:21" ht="14.5" thickTop="1" x14ac:dyDescent="0.3">
      <c r="A93" s="174"/>
      <c r="B93" s="175"/>
      <c r="C93" s="176"/>
      <c r="D93" s="177" t="s">
        <v>30</v>
      </c>
      <c r="E93" s="178"/>
      <c r="F93" s="178"/>
      <c r="G93" s="178"/>
      <c r="H93" s="178"/>
      <c r="I93" s="178"/>
      <c r="J93" s="178"/>
      <c r="K93" s="178"/>
      <c r="L93" s="178"/>
      <c r="M93" s="179"/>
      <c r="N93" s="7" t="s">
        <v>11</v>
      </c>
      <c r="O93" s="180">
        <v>40</v>
      </c>
      <c r="P93" s="178"/>
      <c r="Q93" s="8" t="s">
        <v>45</v>
      </c>
      <c r="R93" s="183">
        <f>A93*O93</f>
        <v>0</v>
      </c>
      <c r="S93" s="184"/>
      <c r="T93" s="184"/>
      <c r="U93" s="185"/>
    </row>
    <row r="94" spans="1:21" x14ac:dyDescent="0.3">
      <c r="A94" s="95"/>
      <c r="B94" s="96"/>
      <c r="C94" s="97"/>
      <c r="D94" s="67" t="s">
        <v>31</v>
      </c>
      <c r="E94" s="68"/>
      <c r="F94" s="68"/>
      <c r="G94" s="68"/>
      <c r="H94" s="68"/>
      <c r="I94" s="68"/>
      <c r="J94" s="68"/>
      <c r="K94" s="68"/>
      <c r="L94" s="68"/>
      <c r="M94" s="69"/>
      <c r="N94" s="9" t="s">
        <v>11</v>
      </c>
      <c r="O94" s="128">
        <v>60</v>
      </c>
      <c r="P94" s="68"/>
      <c r="Q94" s="10" t="s">
        <v>45</v>
      </c>
      <c r="R94" s="141">
        <f>A94*O94</f>
        <v>0</v>
      </c>
      <c r="S94" s="142"/>
      <c r="T94" s="142"/>
      <c r="U94" s="143"/>
    </row>
    <row r="95" spans="1:21" x14ac:dyDescent="0.3">
      <c r="A95" s="95"/>
      <c r="B95" s="96"/>
      <c r="C95" s="97"/>
      <c r="D95" s="67" t="s">
        <v>32</v>
      </c>
      <c r="E95" s="68"/>
      <c r="F95" s="68"/>
      <c r="G95" s="68"/>
      <c r="H95" s="68"/>
      <c r="I95" s="68"/>
      <c r="J95" s="68"/>
      <c r="K95" s="68"/>
      <c r="L95" s="68"/>
      <c r="M95" s="69"/>
      <c r="N95" s="9" t="s">
        <v>11</v>
      </c>
      <c r="O95" s="128">
        <v>60</v>
      </c>
      <c r="P95" s="68"/>
      <c r="Q95" s="10" t="s">
        <v>45</v>
      </c>
      <c r="R95" s="141">
        <f t="shared" ref="R95:R102" si="5">A95*O95</f>
        <v>0</v>
      </c>
      <c r="S95" s="142"/>
      <c r="T95" s="142"/>
      <c r="U95" s="143"/>
    </row>
    <row r="96" spans="1:21" x14ac:dyDescent="0.3">
      <c r="A96" s="95"/>
      <c r="B96" s="96"/>
      <c r="C96" s="97"/>
      <c r="D96" s="67" t="s">
        <v>34</v>
      </c>
      <c r="E96" s="68"/>
      <c r="F96" s="68"/>
      <c r="G96" s="68"/>
      <c r="H96" s="68"/>
      <c r="I96" s="68"/>
      <c r="J96" s="68"/>
      <c r="K96" s="68"/>
      <c r="L96" s="68"/>
      <c r="M96" s="69"/>
      <c r="N96" s="9" t="s">
        <v>11</v>
      </c>
      <c r="O96" s="128">
        <v>80</v>
      </c>
      <c r="P96" s="68"/>
      <c r="Q96" s="10" t="s">
        <v>45</v>
      </c>
      <c r="R96" s="141">
        <f t="shared" si="5"/>
        <v>0</v>
      </c>
      <c r="S96" s="142"/>
      <c r="T96" s="142"/>
      <c r="U96" s="143"/>
    </row>
    <row r="97" spans="1:21" x14ac:dyDescent="0.3">
      <c r="A97" s="95"/>
      <c r="B97" s="96"/>
      <c r="C97" s="97"/>
      <c r="D97" s="67" t="s">
        <v>36</v>
      </c>
      <c r="E97" s="68"/>
      <c r="F97" s="68"/>
      <c r="G97" s="68"/>
      <c r="H97" s="68"/>
      <c r="I97" s="68"/>
      <c r="J97" s="68"/>
      <c r="K97" s="68"/>
      <c r="L97" s="68"/>
      <c r="M97" s="69"/>
      <c r="N97" s="9" t="s">
        <v>11</v>
      </c>
      <c r="O97" s="128">
        <v>80</v>
      </c>
      <c r="P97" s="68"/>
      <c r="Q97" s="10" t="s">
        <v>45</v>
      </c>
      <c r="R97" s="141">
        <f t="shared" si="5"/>
        <v>0</v>
      </c>
      <c r="S97" s="142"/>
      <c r="T97" s="142"/>
      <c r="U97" s="143"/>
    </row>
    <row r="98" spans="1:21" x14ac:dyDescent="0.3">
      <c r="A98" s="95"/>
      <c r="B98" s="96"/>
      <c r="C98" s="97"/>
      <c r="D98" s="67" t="s">
        <v>38</v>
      </c>
      <c r="E98" s="68"/>
      <c r="F98" s="68"/>
      <c r="G98" s="68"/>
      <c r="H98" s="68"/>
      <c r="I98" s="68"/>
      <c r="J98" s="68"/>
      <c r="K98" s="68"/>
      <c r="L98" s="68"/>
      <c r="M98" s="69"/>
      <c r="N98" s="9" t="s">
        <v>11</v>
      </c>
      <c r="O98" s="128">
        <v>140</v>
      </c>
      <c r="P98" s="68"/>
      <c r="Q98" s="10" t="s">
        <v>45</v>
      </c>
      <c r="R98" s="141">
        <f t="shared" si="5"/>
        <v>0</v>
      </c>
      <c r="S98" s="142"/>
      <c r="T98" s="142"/>
      <c r="U98" s="143"/>
    </row>
    <row r="99" spans="1:21" x14ac:dyDescent="0.3">
      <c r="A99" s="95"/>
      <c r="B99" s="96"/>
      <c r="C99" s="97"/>
      <c r="D99" s="67" t="s">
        <v>39</v>
      </c>
      <c r="E99" s="68"/>
      <c r="F99" s="68"/>
      <c r="G99" s="68"/>
      <c r="H99" s="68"/>
      <c r="I99" s="68"/>
      <c r="J99" s="68"/>
      <c r="K99" s="68"/>
      <c r="L99" s="68"/>
      <c r="M99" s="69"/>
      <c r="N99" s="9" t="s">
        <v>11</v>
      </c>
      <c r="O99" s="128">
        <v>140</v>
      </c>
      <c r="P99" s="68"/>
      <c r="Q99" s="10" t="s">
        <v>45</v>
      </c>
      <c r="R99" s="141">
        <f t="shared" si="5"/>
        <v>0</v>
      </c>
      <c r="S99" s="142"/>
      <c r="T99" s="142"/>
      <c r="U99" s="143"/>
    </row>
    <row r="100" spans="1:21" x14ac:dyDescent="0.3">
      <c r="A100" s="95"/>
      <c r="B100" s="96"/>
      <c r="C100" s="97"/>
      <c r="D100" s="67" t="s">
        <v>40</v>
      </c>
      <c r="E100" s="68"/>
      <c r="F100" s="68"/>
      <c r="G100" s="68"/>
      <c r="H100" s="68"/>
      <c r="I100" s="68"/>
      <c r="J100" s="68"/>
      <c r="K100" s="68"/>
      <c r="L100" s="68"/>
      <c r="M100" s="69"/>
      <c r="N100" s="9" t="s">
        <v>11</v>
      </c>
      <c r="O100" s="128">
        <v>140</v>
      </c>
      <c r="P100" s="68"/>
      <c r="Q100" s="10" t="s">
        <v>45</v>
      </c>
      <c r="R100" s="141">
        <f t="shared" si="5"/>
        <v>0</v>
      </c>
      <c r="S100" s="142"/>
      <c r="T100" s="142"/>
      <c r="U100" s="143"/>
    </row>
    <row r="101" spans="1:21" x14ac:dyDescent="0.3">
      <c r="A101" s="95"/>
      <c r="B101" s="96"/>
      <c r="C101" s="97"/>
      <c r="D101" s="67" t="s">
        <v>41</v>
      </c>
      <c r="E101" s="68"/>
      <c r="F101" s="68"/>
      <c r="G101" s="68"/>
      <c r="H101" s="68"/>
      <c r="I101" s="68"/>
      <c r="J101" s="68"/>
      <c r="K101" s="68"/>
      <c r="L101" s="68"/>
      <c r="M101" s="69"/>
      <c r="N101" s="9" t="s">
        <v>11</v>
      </c>
      <c r="O101" s="128">
        <v>250</v>
      </c>
      <c r="P101" s="68"/>
      <c r="Q101" s="10" t="s">
        <v>45</v>
      </c>
      <c r="R101" s="141">
        <f t="shared" si="5"/>
        <v>0</v>
      </c>
      <c r="S101" s="142"/>
      <c r="T101" s="142"/>
      <c r="U101" s="143"/>
    </row>
    <row r="102" spans="1:21" x14ac:dyDescent="0.3">
      <c r="A102" s="95"/>
      <c r="B102" s="96"/>
      <c r="C102" s="97"/>
      <c r="D102" s="67" t="s">
        <v>42</v>
      </c>
      <c r="E102" s="68"/>
      <c r="F102" s="68"/>
      <c r="G102" s="68"/>
      <c r="H102" s="68"/>
      <c r="I102" s="68"/>
      <c r="J102" s="68"/>
      <c r="K102" s="68"/>
      <c r="L102" s="68"/>
      <c r="M102" s="69"/>
      <c r="N102" s="9" t="s">
        <v>11</v>
      </c>
      <c r="O102" s="128">
        <v>250</v>
      </c>
      <c r="P102" s="68"/>
      <c r="Q102" s="10" t="s">
        <v>45</v>
      </c>
      <c r="R102" s="141">
        <f t="shared" si="5"/>
        <v>0</v>
      </c>
      <c r="S102" s="142"/>
      <c r="T102" s="142"/>
      <c r="U102" s="143"/>
    </row>
    <row r="103" spans="1:21" x14ac:dyDescent="0.3">
      <c r="A103" s="161" t="s">
        <v>53</v>
      </c>
      <c r="B103" s="162"/>
      <c r="C103" s="162"/>
      <c r="D103" s="162"/>
      <c r="E103" s="162"/>
      <c r="F103" s="162"/>
      <c r="G103" s="162"/>
      <c r="H103" s="162"/>
      <c r="I103" s="162"/>
      <c r="J103" s="162"/>
      <c r="K103" s="162"/>
      <c r="L103" s="162"/>
      <c r="M103" s="162"/>
      <c r="N103" s="162"/>
      <c r="O103" s="162"/>
      <c r="P103" s="162"/>
      <c r="Q103" s="163"/>
      <c r="R103" s="164">
        <f>SUM(R93:U102)</f>
        <v>0</v>
      </c>
      <c r="S103" s="165"/>
      <c r="T103" s="165"/>
      <c r="U103" s="166"/>
    </row>
    <row r="109" spans="1:21" x14ac:dyDescent="0.3">
      <c r="A109" s="84" t="s">
        <v>46</v>
      </c>
      <c r="B109" s="85"/>
      <c r="C109" s="85"/>
      <c r="D109" s="85"/>
      <c r="E109" s="85"/>
      <c r="F109" s="85"/>
      <c r="G109" s="85"/>
      <c r="H109" s="85"/>
      <c r="I109" s="85"/>
      <c r="J109" s="85"/>
      <c r="K109" s="85"/>
      <c r="L109" s="85"/>
      <c r="M109" s="85"/>
      <c r="N109" s="85"/>
      <c r="O109" s="85"/>
      <c r="P109" s="85"/>
      <c r="Q109" s="86"/>
      <c r="R109" s="197">
        <f>SUM(R75,R89,R103)</f>
        <v>0</v>
      </c>
      <c r="S109" s="198"/>
      <c r="T109" s="198"/>
      <c r="U109" s="199"/>
    </row>
    <row r="110" spans="1:21" x14ac:dyDescent="0.3">
      <c r="A110" s="60"/>
      <c r="B110" s="60"/>
      <c r="C110" s="60"/>
      <c r="D110" s="60"/>
      <c r="E110" s="60"/>
      <c r="F110" s="60"/>
      <c r="G110" s="60"/>
      <c r="H110" s="60"/>
      <c r="I110" s="60"/>
      <c r="J110" s="60"/>
      <c r="K110" s="60"/>
      <c r="L110" s="60"/>
      <c r="M110" s="60"/>
      <c r="N110" s="60"/>
      <c r="O110" s="60"/>
      <c r="P110" s="60"/>
      <c r="Q110" s="60"/>
      <c r="R110" s="61"/>
      <c r="S110" s="62"/>
      <c r="T110" s="62"/>
      <c r="U110" s="62"/>
    </row>
    <row r="112" spans="1:21" x14ac:dyDescent="0.3">
      <c r="A112" s="1" t="s">
        <v>54</v>
      </c>
    </row>
    <row r="113" spans="1:21" ht="14.5" thickBot="1" x14ac:dyDescent="0.35">
      <c r="A113" s="167" t="s">
        <v>14</v>
      </c>
      <c r="B113" s="170"/>
      <c r="C113" s="171"/>
      <c r="D113" s="167" t="s">
        <v>15</v>
      </c>
      <c r="E113" s="170"/>
      <c r="F113" s="170"/>
      <c r="G113" s="170"/>
      <c r="H113" s="170"/>
      <c r="I113" s="170"/>
      <c r="J113" s="170"/>
      <c r="K113" s="170"/>
      <c r="L113" s="170"/>
      <c r="M113" s="171"/>
      <c r="N113" s="167" t="s">
        <v>16</v>
      </c>
      <c r="O113" s="170"/>
      <c r="P113" s="170"/>
      <c r="Q113" s="171"/>
      <c r="R113" s="167" t="s">
        <v>17</v>
      </c>
      <c r="S113" s="170"/>
      <c r="T113" s="170"/>
      <c r="U113" s="171"/>
    </row>
    <row r="114" spans="1:21" ht="14.5" thickTop="1" x14ac:dyDescent="0.3">
      <c r="A114" s="174"/>
      <c r="B114" s="175"/>
      <c r="C114" s="176"/>
      <c r="D114" s="177" t="s">
        <v>31</v>
      </c>
      <c r="E114" s="178"/>
      <c r="F114" s="178"/>
      <c r="G114" s="178"/>
      <c r="H114" s="178"/>
      <c r="I114" s="178"/>
      <c r="J114" s="178"/>
      <c r="K114" s="178"/>
      <c r="L114" s="178"/>
      <c r="M114" s="179"/>
      <c r="N114" s="7" t="s">
        <v>11</v>
      </c>
      <c r="O114" s="180">
        <v>870</v>
      </c>
      <c r="P114" s="178"/>
      <c r="Q114" s="15" t="s">
        <v>19</v>
      </c>
      <c r="R114" s="183">
        <f>A114*O114</f>
        <v>0</v>
      </c>
      <c r="S114" s="184"/>
      <c r="T114" s="184"/>
      <c r="U114" s="185"/>
    </row>
    <row r="115" spans="1:21" x14ac:dyDescent="0.3">
      <c r="A115" s="95"/>
      <c r="B115" s="96"/>
      <c r="C115" s="97"/>
      <c r="D115" s="67" t="s">
        <v>32</v>
      </c>
      <c r="E115" s="68"/>
      <c r="F115" s="68"/>
      <c r="G115" s="68"/>
      <c r="H115" s="68"/>
      <c r="I115" s="68"/>
      <c r="J115" s="68"/>
      <c r="K115" s="68"/>
      <c r="L115" s="68"/>
      <c r="M115" s="69"/>
      <c r="N115" s="9" t="s">
        <v>11</v>
      </c>
      <c r="O115" s="128">
        <v>870</v>
      </c>
      <c r="P115" s="68"/>
      <c r="Q115" s="16" t="s">
        <v>19</v>
      </c>
      <c r="R115" s="141">
        <f>A115*O115</f>
        <v>0</v>
      </c>
      <c r="S115" s="142"/>
      <c r="T115" s="142"/>
      <c r="U115" s="143"/>
    </row>
    <row r="116" spans="1:21" x14ac:dyDescent="0.3">
      <c r="A116" s="95"/>
      <c r="B116" s="96"/>
      <c r="C116" s="97"/>
      <c r="D116" s="67" t="s">
        <v>34</v>
      </c>
      <c r="E116" s="68"/>
      <c r="F116" s="68"/>
      <c r="G116" s="68"/>
      <c r="H116" s="68"/>
      <c r="I116" s="68"/>
      <c r="J116" s="68"/>
      <c r="K116" s="68"/>
      <c r="L116" s="68"/>
      <c r="M116" s="69"/>
      <c r="N116" s="9" t="s">
        <v>11</v>
      </c>
      <c r="O116" s="128">
        <v>870</v>
      </c>
      <c r="P116" s="68"/>
      <c r="Q116" s="16" t="s">
        <v>19</v>
      </c>
      <c r="R116" s="141">
        <f t="shared" ref="R116:R120" si="6">A116*O116</f>
        <v>0</v>
      </c>
      <c r="S116" s="142"/>
      <c r="T116" s="142"/>
      <c r="U116" s="143"/>
    </row>
    <row r="117" spans="1:21" x14ac:dyDescent="0.3">
      <c r="A117" s="95"/>
      <c r="B117" s="96"/>
      <c r="C117" s="97"/>
      <c r="D117" s="67" t="s">
        <v>36</v>
      </c>
      <c r="E117" s="68"/>
      <c r="F117" s="68"/>
      <c r="G117" s="68"/>
      <c r="H117" s="68"/>
      <c r="I117" s="68"/>
      <c r="J117" s="68"/>
      <c r="K117" s="68"/>
      <c r="L117" s="68"/>
      <c r="M117" s="69"/>
      <c r="N117" s="9" t="s">
        <v>11</v>
      </c>
      <c r="O117" s="128">
        <v>870</v>
      </c>
      <c r="P117" s="68"/>
      <c r="Q117" s="16" t="s">
        <v>19</v>
      </c>
      <c r="R117" s="141">
        <f t="shared" si="6"/>
        <v>0</v>
      </c>
      <c r="S117" s="142"/>
      <c r="T117" s="142"/>
      <c r="U117" s="143"/>
    </row>
    <row r="118" spans="1:21" x14ac:dyDescent="0.3">
      <c r="A118" s="95"/>
      <c r="B118" s="96"/>
      <c r="C118" s="97"/>
      <c r="D118" s="67" t="s">
        <v>38</v>
      </c>
      <c r="E118" s="68"/>
      <c r="F118" s="68"/>
      <c r="G118" s="68"/>
      <c r="H118" s="68"/>
      <c r="I118" s="68"/>
      <c r="J118" s="68"/>
      <c r="K118" s="68"/>
      <c r="L118" s="68"/>
      <c r="M118" s="69"/>
      <c r="N118" s="9" t="s">
        <v>11</v>
      </c>
      <c r="O118" s="128">
        <v>1100</v>
      </c>
      <c r="P118" s="68"/>
      <c r="Q118" s="16" t="s">
        <v>19</v>
      </c>
      <c r="R118" s="141">
        <f t="shared" si="6"/>
        <v>0</v>
      </c>
      <c r="S118" s="142"/>
      <c r="T118" s="142"/>
      <c r="U118" s="143"/>
    </row>
    <row r="119" spans="1:21" x14ac:dyDescent="0.3">
      <c r="A119" s="95"/>
      <c r="B119" s="96"/>
      <c r="C119" s="97"/>
      <c r="D119" s="67" t="s">
        <v>39</v>
      </c>
      <c r="E119" s="68"/>
      <c r="F119" s="68"/>
      <c r="G119" s="68"/>
      <c r="H119" s="68"/>
      <c r="I119" s="68"/>
      <c r="J119" s="68"/>
      <c r="K119" s="68"/>
      <c r="L119" s="68"/>
      <c r="M119" s="69"/>
      <c r="N119" s="9" t="s">
        <v>11</v>
      </c>
      <c r="O119" s="128">
        <v>1400</v>
      </c>
      <c r="P119" s="68"/>
      <c r="Q119" s="16" t="s">
        <v>19</v>
      </c>
      <c r="R119" s="141">
        <f t="shared" si="6"/>
        <v>0</v>
      </c>
      <c r="S119" s="142"/>
      <c r="T119" s="142"/>
      <c r="U119" s="143"/>
    </row>
    <row r="120" spans="1:21" x14ac:dyDescent="0.3">
      <c r="A120" s="95"/>
      <c r="B120" s="96"/>
      <c r="C120" s="97"/>
      <c r="D120" s="67" t="s">
        <v>40</v>
      </c>
      <c r="E120" s="68"/>
      <c r="F120" s="68"/>
      <c r="G120" s="68"/>
      <c r="H120" s="68"/>
      <c r="I120" s="68"/>
      <c r="J120" s="68"/>
      <c r="K120" s="68"/>
      <c r="L120" s="68"/>
      <c r="M120" s="69"/>
      <c r="N120" s="9" t="s">
        <v>11</v>
      </c>
      <c r="O120" s="128">
        <v>1800</v>
      </c>
      <c r="P120" s="68"/>
      <c r="Q120" s="16" t="s">
        <v>19</v>
      </c>
      <c r="R120" s="141">
        <f t="shared" si="6"/>
        <v>0</v>
      </c>
      <c r="S120" s="142"/>
      <c r="T120" s="142"/>
      <c r="U120" s="143"/>
    </row>
    <row r="121" spans="1:21" x14ac:dyDescent="0.3">
      <c r="A121" s="161" t="s">
        <v>55</v>
      </c>
      <c r="B121" s="162"/>
      <c r="C121" s="162"/>
      <c r="D121" s="162"/>
      <c r="E121" s="162"/>
      <c r="F121" s="162"/>
      <c r="G121" s="162"/>
      <c r="H121" s="162"/>
      <c r="I121" s="162"/>
      <c r="J121" s="162"/>
      <c r="K121" s="162"/>
      <c r="L121" s="162"/>
      <c r="M121" s="162"/>
      <c r="N121" s="162"/>
      <c r="O121" s="162"/>
      <c r="P121" s="162"/>
      <c r="Q121" s="163"/>
      <c r="R121" s="164">
        <f>SUM(R114:U120)</f>
        <v>0</v>
      </c>
      <c r="S121" s="165"/>
      <c r="T121" s="165"/>
      <c r="U121" s="166"/>
    </row>
    <row r="122" spans="1:21" ht="9.9" customHeight="1" x14ac:dyDescent="0.3"/>
    <row r="123" spans="1:21" x14ac:dyDescent="0.3">
      <c r="A123" s="1" t="s">
        <v>56</v>
      </c>
    </row>
    <row r="124" spans="1:21" ht="14.5" thickBot="1" x14ac:dyDescent="0.35">
      <c r="A124" s="167" t="s">
        <v>14</v>
      </c>
      <c r="B124" s="170"/>
      <c r="C124" s="171"/>
      <c r="D124" s="167" t="s">
        <v>15</v>
      </c>
      <c r="E124" s="170"/>
      <c r="F124" s="170"/>
      <c r="G124" s="170"/>
      <c r="H124" s="170"/>
      <c r="I124" s="170"/>
      <c r="J124" s="170"/>
      <c r="K124" s="170"/>
      <c r="L124" s="170"/>
      <c r="M124" s="171"/>
      <c r="N124" s="167" t="s">
        <v>16</v>
      </c>
      <c r="O124" s="170"/>
      <c r="P124" s="170"/>
      <c r="Q124" s="171"/>
      <c r="R124" s="167" t="s">
        <v>17</v>
      </c>
      <c r="S124" s="170"/>
      <c r="T124" s="170"/>
      <c r="U124" s="171"/>
    </row>
    <row r="125" spans="1:21" ht="14.5" thickTop="1" x14ac:dyDescent="0.3">
      <c r="A125" s="174"/>
      <c r="B125" s="175"/>
      <c r="C125" s="176"/>
      <c r="D125" s="177" t="s">
        <v>30</v>
      </c>
      <c r="E125" s="178"/>
      <c r="F125" s="178"/>
      <c r="G125" s="178"/>
      <c r="H125" s="178"/>
      <c r="I125" s="178"/>
      <c r="J125" s="178"/>
      <c r="K125" s="178"/>
      <c r="L125" s="178"/>
      <c r="M125" s="179"/>
      <c r="N125" s="7" t="s">
        <v>11</v>
      </c>
      <c r="O125" s="180">
        <v>45</v>
      </c>
      <c r="P125" s="178"/>
      <c r="Q125" s="15" t="s">
        <v>45</v>
      </c>
      <c r="R125" s="183">
        <f>A125*O125</f>
        <v>0</v>
      </c>
      <c r="S125" s="184"/>
      <c r="T125" s="184"/>
      <c r="U125" s="185"/>
    </row>
    <row r="126" spans="1:21" x14ac:dyDescent="0.3">
      <c r="A126" s="95"/>
      <c r="B126" s="96"/>
      <c r="C126" s="97"/>
      <c r="D126" s="67" t="s">
        <v>31</v>
      </c>
      <c r="E126" s="68"/>
      <c r="F126" s="68"/>
      <c r="G126" s="68"/>
      <c r="H126" s="68"/>
      <c r="I126" s="68"/>
      <c r="J126" s="68"/>
      <c r="K126" s="68"/>
      <c r="L126" s="68"/>
      <c r="M126" s="69"/>
      <c r="N126" s="9" t="s">
        <v>11</v>
      </c>
      <c r="O126" s="128">
        <v>106</v>
      </c>
      <c r="P126" s="68"/>
      <c r="Q126" s="16" t="s">
        <v>45</v>
      </c>
      <c r="R126" s="141">
        <f>A126*O126</f>
        <v>0</v>
      </c>
      <c r="S126" s="142"/>
      <c r="T126" s="142"/>
      <c r="U126" s="143"/>
    </row>
    <row r="127" spans="1:21" x14ac:dyDescent="0.3">
      <c r="A127" s="95"/>
      <c r="B127" s="96"/>
      <c r="C127" s="97"/>
      <c r="D127" s="67" t="s">
        <v>32</v>
      </c>
      <c r="E127" s="68"/>
      <c r="F127" s="68"/>
      <c r="G127" s="68"/>
      <c r="H127" s="68"/>
      <c r="I127" s="68"/>
      <c r="J127" s="68"/>
      <c r="K127" s="68"/>
      <c r="L127" s="68"/>
      <c r="M127" s="69"/>
      <c r="N127" s="9" t="s">
        <v>11</v>
      </c>
      <c r="O127" s="128">
        <v>106</v>
      </c>
      <c r="P127" s="68"/>
      <c r="Q127" s="16" t="s">
        <v>45</v>
      </c>
      <c r="R127" s="141">
        <f t="shared" ref="R127:R133" si="7">A127*O127</f>
        <v>0</v>
      </c>
      <c r="S127" s="142"/>
      <c r="T127" s="142"/>
      <c r="U127" s="143"/>
    </row>
    <row r="128" spans="1:21" x14ac:dyDescent="0.3">
      <c r="A128" s="95"/>
      <c r="B128" s="96"/>
      <c r="C128" s="97"/>
      <c r="D128" s="67" t="s">
        <v>34</v>
      </c>
      <c r="E128" s="68"/>
      <c r="F128" s="68"/>
      <c r="G128" s="68"/>
      <c r="H128" s="68"/>
      <c r="I128" s="68"/>
      <c r="J128" s="68"/>
      <c r="K128" s="68"/>
      <c r="L128" s="68"/>
      <c r="M128" s="69"/>
      <c r="N128" s="9" t="s">
        <v>11</v>
      </c>
      <c r="O128" s="128">
        <v>106</v>
      </c>
      <c r="P128" s="68"/>
      <c r="Q128" s="16" t="s">
        <v>45</v>
      </c>
      <c r="R128" s="141">
        <f t="shared" si="7"/>
        <v>0</v>
      </c>
      <c r="S128" s="142"/>
      <c r="T128" s="142"/>
      <c r="U128" s="143"/>
    </row>
    <row r="129" spans="1:21" x14ac:dyDescent="0.3">
      <c r="A129" s="95"/>
      <c r="B129" s="96"/>
      <c r="C129" s="97"/>
      <c r="D129" s="67" t="s">
        <v>36</v>
      </c>
      <c r="E129" s="68"/>
      <c r="F129" s="68"/>
      <c r="G129" s="68"/>
      <c r="H129" s="68"/>
      <c r="I129" s="68"/>
      <c r="J129" s="68"/>
      <c r="K129" s="68"/>
      <c r="L129" s="68"/>
      <c r="M129" s="69"/>
      <c r="N129" s="9" t="s">
        <v>11</v>
      </c>
      <c r="O129" s="128">
        <v>106</v>
      </c>
      <c r="P129" s="68"/>
      <c r="Q129" s="16" t="s">
        <v>45</v>
      </c>
      <c r="R129" s="141">
        <f t="shared" si="7"/>
        <v>0</v>
      </c>
      <c r="S129" s="142"/>
      <c r="T129" s="142"/>
      <c r="U129" s="143"/>
    </row>
    <row r="130" spans="1:21" x14ac:dyDescent="0.3">
      <c r="A130" s="95"/>
      <c r="B130" s="96"/>
      <c r="C130" s="97"/>
      <c r="D130" s="67" t="s">
        <v>38</v>
      </c>
      <c r="E130" s="68"/>
      <c r="F130" s="68"/>
      <c r="G130" s="68"/>
      <c r="H130" s="68"/>
      <c r="I130" s="68"/>
      <c r="J130" s="68"/>
      <c r="K130" s="68"/>
      <c r="L130" s="68"/>
      <c r="M130" s="69"/>
      <c r="N130" s="9" t="s">
        <v>11</v>
      </c>
      <c r="O130" s="128">
        <v>170</v>
      </c>
      <c r="P130" s="68"/>
      <c r="Q130" s="16" t="s">
        <v>45</v>
      </c>
      <c r="R130" s="141">
        <f t="shared" si="7"/>
        <v>0</v>
      </c>
      <c r="S130" s="142"/>
      <c r="T130" s="142"/>
      <c r="U130" s="143"/>
    </row>
    <row r="131" spans="1:21" x14ac:dyDescent="0.3">
      <c r="A131" s="95"/>
      <c r="B131" s="96"/>
      <c r="C131" s="97"/>
      <c r="D131" s="67" t="s">
        <v>39</v>
      </c>
      <c r="E131" s="68"/>
      <c r="F131" s="68"/>
      <c r="G131" s="68"/>
      <c r="H131" s="68"/>
      <c r="I131" s="68"/>
      <c r="J131" s="68"/>
      <c r="K131" s="68"/>
      <c r="L131" s="68"/>
      <c r="M131" s="69"/>
      <c r="N131" s="9" t="s">
        <v>11</v>
      </c>
      <c r="O131" s="128">
        <v>170</v>
      </c>
      <c r="P131" s="68"/>
      <c r="Q131" s="16" t="s">
        <v>45</v>
      </c>
      <c r="R131" s="141">
        <f t="shared" si="7"/>
        <v>0</v>
      </c>
      <c r="S131" s="142"/>
      <c r="T131" s="142"/>
      <c r="U131" s="143"/>
    </row>
    <row r="132" spans="1:21" x14ac:dyDescent="0.3">
      <c r="A132" s="95"/>
      <c r="B132" s="96"/>
      <c r="C132" s="97"/>
      <c r="D132" s="67" t="s">
        <v>40</v>
      </c>
      <c r="E132" s="68"/>
      <c r="F132" s="68"/>
      <c r="G132" s="68"/>
      <c r="H132" s="68"/>
      <c r="I132" s="68"/>
      <c r="J132" s="68"/>
      <c r="K132" s="68"/>
      <c r="L132" s="68"/>
      <c r="M132" s="69"/>
      <c r="N132" s="9" t="s">
        <v>11</v>
      </c>
      <c r="O132" s="128">
        <v>170</v>
      </c>
      <c r="P132" s="68"/>
      <c r="Q132" s="16" t="s">
        <v>45</v>
      </c>
      <c r="R132" s="141">
        <f t="shared" si="7"/>
        <v>0</v>
      </c>
      <c r="S132" s="142"/>
      <c r="T132" s="142"/>
      <c r="U132" s="143"/>
    </row>
    <row r="133" spans="1:21" x14ac:dyDescent="0.3">
      <c r="A133" s="95"/>
      <c r="B133" s="96"/>
      <c r="C133" s="97"/>
      <c r="D133" s="67" t="s">
        <v>42</v>
      </c>
      <c r="E133" s="68"/>
      <c r="F133" s="68"/>
      <c r="G133" s="68"/>
      <c r="H133" s="68"/>
      <c r="I133" s="68"/>
      <c r="J133" s="68"/>
      <c r="K133" s="68"/>
      <c r="L133" s="68"/>
      <c r="M133" s="69"/>
      <c r="N133" s="9" t="s">
        <v>11</v>
      </c>
      <c r="O133" s="128">
        <v>250</v>
      </c>
      <c r="P133" s="68"/>
      <c r="Q133" s="16" t="s">
        <v>45</v>
      </c>
      <c r="R133" s="141">
        <f t="shared" si="7"/>
        <v>0</v>
      </c>
      <c r="S133" s="142"/>
      <c r="T133" s="142"/>
      <c r="U133" s="143"/>
    </row>
    <row r="134" spans="1:21" x14ac:dyDescent="0.3">
      <c r="A134" s="161" t="s">
        <v>57</v>
      </c>
      <c r="B134" s="162"/>
      <c r="C134" s="162"/>
      <c r="D134" s="162"/>
      <c r="E134" s="162"/>
      <c r="F134" s="162"/>
      <c r="G134" s="162"/>
      <c r="H134" s="162"/>
      <c r="I134" s="162"/>
      <c r="J134" s="162"/>
      <c r="K134" s="162"/>
      <c r="L134" s="162"/>
      <c r="M134" s="162"/>
      <c r="N134" s="162"/>
      <c r="O134" s="162"/>
      <c r="P134" s="162"/>
      <c r="Q134" s="163"/>
      <c r="R134" s="164">
        <f>SUM(R125:U133)</f>
        <v>0</v>
      </c>
      <c r="S134" s="165"/>
      <c r="T134" s="165"/>
      <c r="U134" s="166"/>
    </row>
    <row r="161" spans="1:21" x14ac:dyDescent="0.3">
      <c r="A161" s="84" t="s">
        <v>46</v>
      </c>
      <c r="B161" s="85"/>
      <c r="C161" s="85"/>
      <c r="D161" s="85"/>
      <c r="E161" s="85"/>
      <c r="F161" s="85"/>
      <c r="G161" s="85"/>
      <c r="H161" s="85"/>
      <c r="I161" s="85"/>
      <c r="J161" s="85"/>
      <c r="K161" s="85"/>
      <c r="L161" s="85"/>
      <c r="M161" s="85"/>
      <c r="N161" s="85"/>
      <c r="O161" s="85"/>
      <c r="P161" s="85"/>
      <c r="Q161" s="86"/>
      <c r="R161" s="197">
        <f>SUM(R121,R134)</f>
        <v>0</v>
      </c>
      <c r="S161" s="198"/>
      <c r="T161" s="198"/>
      <c r="U161" s="199"/>
    </row>
    <row r="166" spans="1:21" x14ac:dyDescent="0.3">
      <c r="A166" s="1" t="s">
        <v>58</v>
      </c>
    </row>
    <row r="167" spans="1:21" ht="14.5" thickBot="1" x14ac:dyDescent="0.35">
      <c r="A167" s="167" t="s">
        <v>14</v>
      </c>
      <c r="B167" s="170"/>
      <c r="C167" s="170"/>
      <c r="D167" s="167" t="s">
        <v>15</v>
      </c>
      <c r="E167" s="170"/>
      <c r="F167" s="170"/>
      <c r="G167" s="170"/>
      <c r="H167" s="170"/>
      <c r="I167" s="170"/>
      <c r="J167" s="170"/>
      <c r="K167" s="170"/>
      <c r="L167" s="170"/>
      <c r="M167" s="171"/>
      <c r="N167" s="170" t="s">
        <v>16</v>
      </c>
      <c r="O167" s="170"/>
      <c r="P167" s="170"/>
      <c r="Q167" s="170"/>
      <c r="R167" s="167" t="s">
        <v>17</v>
      </c>
      <c r="S167" s="170"/>
      <c r="T167" s="170"/>
      <c r="U167" s="171"/>
    </row>
    <row r="168" spans="1:21" ht="14.5" thickTop="1" x14ac:dyDescent="0.3">
      <c r="A168" s="17" t="s">
        <v>348</v>
      </c>
      <c r="B168" s="17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</row>
    <row r="169" spans="1:21" x14ac:dyDescent="0.3">
      <c r="A169" s="95"/>
      <c r="B169" s="96"/>
      <c r="C169" s="97"/>
      <c r="D169" s="67" t="s">
        <v>59</v>
      </c>
      <c r="E169" s="68"/>
      <c r="F169" s="68"/>
      <c r="G169" s="68"/>
      <c r="H169" s="68"/>
      <c r="I169" s="68"/>
      <c r="J169" s="68"/>
      <c r="K169" s="68"/>
      <c r="L169" s="68"/>
      <c r="M169" s="69"/>
      <c r="N169" s="10" t="s">
        <v>61</v>
      </c>
      <c r="O169" s="10"/>
      <c r="P169" s="10"/>
      <c r="Q169" s="10"/>
      <c r="R169" s="222"/>
      <c r="S169" s="223"/>
      <c r="T169" s="223"/>
      <c r="U169" s="224"/>
    </row>
    <row r="170" spans="1:21" x14ac:dyDescent="0.3">
      <c r="A170" s="95"/>
      <c r="B170" s="96"/>
      <c r="C170" s="97"/>
      <c r="D170" s="67" t="s">
        <v>60</v>
      </c>
      <c r="E170" s="68"/>
      <c r="F170" s="68"/>
      <c r="G170" s="68"/>
      <c r="H170" s="68"/>
      <c r="I170" s="68"/>
      <c r="J170" s="68"/>
      <c r="K170" s="68"/>
      <c r="L170" s="68"/>
      <c r="M170" s="69"/>
      <c r="N170" s="10" t="s">
        <v>61</v>
      </c>
      <c r="O170" s="10"/>
      <c r="P170" s="10"/>
      <c r="Q170" s="10"/>
      <c r="R170" s="222"/>
      <c r="S170" s="223"/>
      <c r="T170" s="223"/>
      <c r="U170" s="224"/>
    </row>
    <row r="171" spans="1:21" x14ac:dyDescent="0.3">
      <c r="A171" s="95"/>
      <c r="B171" s="96"/>
      <c r="C171" s="97"/>
      <c r="D171" s="67" t="s">
        <v>62</v>
      </c>
      <c r="E171" s="68"/>
      <c r="F171" s="68"/>
      <c r="G171" s="68"/>
      <c r="H171" s="68"/>
      <c r="I171" s="68"/>
      <c r="J171" s="68"/>
      <c r="K171" s="68"/>
      <c r="L171" s="68"/>
      <c r="M171" s="69"/>
      <c r="N171" s="10" t="s">
        <v>61</v>
      </c>
      <c r="O171" s="10"/>
      <c r="P171" s="10"/>
      <c r="Q171" s="10"/>
      <c r="R171" s="222"/>
      <c r="S171" s="223"/>
      <c r="T171" s="223"/>
      <c r="U171" s="224"/>
    </row>
    <row r="172" spans="1:21" x14ac:dyDescent="0.3">
      <c r="A172" s="95"/>
      <c r="B172" s="96"/>
      <c r="C172" s="97"/>
      <c r="D172" s="67" t="s">
        <v>63</v>
      </c>
      <c r="E172" s="68"/>
      <c r="F172" s="68"/>
      <c r="G172" s="68"/>
      <c r="H172" s="68"/>
      <c r="I172" s="68"/>
      <c r="J172" s="68"/>
      <c r="K172" s="68"/>
      <c r="L172" s="68"/>
      <c r="M172" s="69"/>
      <c r="N172" s="10" t="s">
        <v>61</v>
      </c>
      <c r="O172" s="10"/>
      <c r="P172" s="10"/>
      <c r="Q172" s="10"/>
      <c r="R172" s="222"/>
      <c r="S172" s="223"/>
      <c r="T172" s="223"/>
      <c r="U172" s="224"/>
    </row>
    <row r="173" spans="1:21" x14ac:dyDescent="0.3">
      <c r="A173" s="95"/>
      <c r="B173" s="96"/>
      <c r="C173" s="97"/>
      <c r="D173" s="67" t="s">
        <v>64</v>
      </c>
      <c r="E173" s="68"/>
      <c r="F173" s="68"/>
      <c r="G173" s="68"/>
      <c r="H173" s="68"/>
      <c r="I173" s="68"/>
      <c r="J173" s="68"/>
      <c r="K173" s="68"/>
      <c r="L173" s="68"/>
      <c r="M173" s="69"/>
      <c r="N173" s="10" t="s">
        <v>61</v>
      </c>
      <c r="O173" s="10"/>
      <c r="P173" s="10"/>
      <c r="Q173" s="10"/>
      <c r="R173" s="222"/>
      <c r="S173" s="223"/>
      <c r="T173" s="223"/>
      <c r="U173" s="224"/>
    </row>
    <row r="174" spans="1:21" x14ac:dyDescent="0.3">
      <c r="A174" s="95"/>
      <c r="B174" s="96"/>
      <c r="C174" s="97"/>
      <c r="D174" s="67" t="s">
        <v>65</v>
      </c>
      <c r="E174" s="68"/>
      <c r="F174" s="68"/>
      <c r="G174" s="68"/>
      <c r="H174" s="68"/>
      <c r="I174" s="68"/>
      <c r="J174" s="68"/>
      <c r="K174" s="68"/>
      <c r="L174" s="68"/>
      <c r="M174" s="69"/>
      <c r="N174" s="10" t="s">
        <v>61</v>
      </c>
      <c r="O174" s="10"/>
      <c r="P174" s="10"/>
      <c r="Q174" s="10"/>
      <c r="R174" s="222"/>
      <c r="S174" s="223"/>
      <c r="T174" s="223"/>
      <c r="U174" s="224"/>
    </row>
    <row r="175" spans="1:21" x14ac:dyDescent="0.3">
      <c r="A175" s="95"/>
      <c r="B175" s="96"/>
      <c r="C175" s="97"/>
      <c r="D175" s="67" t="s">
        <v>66</v>
      </c>
      <c r="E175" s="68"/>
      <c r="F175" s="68"/>
      <c r="G175" s="68"/>
      <c r="H175" s="68"/>
      <c r="I175" s="68"/>
      <c r="J175" s="68"/>
      <c r="K175" s="68"/>
      <c r="L175" s="68"/>
      <c r="M175" s="69"/>
      <c r="N175" s="10" t="s">
        <v>61</v>
      </c>
      <c r="O175" s="10"/>
      <c r="P175" s="10"/>
      <c r="Q175" s="10"/>
      <c r="R175" s="222"/>
      <c r="S175" s="223"/>
      <c r="T175" s="223"/>
      <c r="U175" s="224"/>
    </row>
    <row r="176" spans="1:21" x14ac:dyDescent="0.3">
      <c r="A176" s="95"/>
      <c r="B176" s="96"/>
      <c r="C176" s="97"/>
      <c r="D176" s="67" t="s">
        <v>67</v>
      </c>
      <c r="E176" s="68"/>
      <c r="F176" s="68"/>
      <c r="G176" s="68"/>
      <c r="H176" s="68"/>
      <c r="I176" s="68"/>
      <c r="J176" s="68"/>
      <c r="K176" s="68"/>
      <c r="L176" s="68"/>
      <c r="M176" s="69"/>
      <c r="N176" s="10" t="s">
        <v>61</v>
      </c>
      <c r="O176" s="10"/>
      <c r="P176" s="10"/>
      <c r="Q176" s="10"/>
      <c r="R176" s="222"/>
      <c r="S176" s="223"/>
      <c r="T176" s="223"/>
      <c r="U176" s="224"/>
    </row>
    <row r="177" spans="1:21" x14ac:dyDescent="0.3">
      <c r="A177" s="95"/>
      <c r="B177" s="96"/>
      <c r="C177" s="97"/>
      <c r="D177" s="67" t="s">
        <v>68</v>
      </c>
      <c r="E177" s="68"/>
      <c r="F177" s="68"/>
      <c r="G177" s="68"/>
      <c r="H177" s="68"/>
      <c r="I177" s="68"/>
      <c r="J177" s="68"/>
      <c r="K177" s="68"/>
      <c r="L177" s="68"/>
      <c r="M177" s="69"/>
      <c r="N177" s="10" t="s">
        <v>61</v>
      </c>
      <c r="O177" s="10"/>
      <c r="P177" s="10"/>
      <c r="Q177" s="10"/>
      <c r="R177" s="222"/>
      <c r="S177" s="223"/>
      <c r="T177" s="223"/>
      <c r="U177" s="224"/>
    </row>
    <row r="178" spans="1:21" x14ac:dyDescent="0.3">
      <c r="A178" s="95"/>
      <c r="B178" s="96"/>
      <c r="C178" s="97"/>
      <c r="D178" s="67" t="s">
        <v>69</v>
      </c>
      <c r="E178" s="68"/>
      <c r="F178" s="68"/>
      <c r="G178" s="68"/>
      <c r="H178" s="68"/>
      <c r="I178" s="68"/>
      <c r="J178" s="68"/>
      <c r="K178" s="68"/>
      <c r="L178" s="68"/>
      <c r="M178" s="69"/>
      <c r="N178" s="10" t="s">
        <v>61</v>
      </c>
      <c r="O178" s="10"/>
      <c r="P178" s="10"/>
      <c r="Q178" s="10"/>
      <c r="R178" s="222"/>
      <c r="S178" s="223"/>
      <c r="T178" s="223"/>
      <c r="U178" s="224"/>
    </row>
    <row r="179" spans="1:21" x14ac:dyDescent="0.3">
      <c r="A179" s="95"/>
      <c r="B179" s="96"/>
      <c r="C179" s="97"/>
      <c r="D179" s="67" t="s">
        <v>70</v>
      </c>
      <c r="E179" s="68"/>
      <c r="F179" s="68"/>
      <c r="G179" s="68"/>
      <c r="H179" s="68"/>
      <c r="I179" s="68"/>
      <c r="J179" s="68"/>
      <c r="K179" s="68"/>
      <c r="L179" s="68"/>
      <c r="M179" s="69"/>
      <c r="N179" s="10" t="s">
        <v>61</v>
      </c>
      <c r="O179" s="10"/>
      <c r="P179" s="10"/>
      <c r="Q179" s="10"/>
      <c r="R179" s="222"/>
      <c r="S179" s="223"/>
      <c r="T179" s="223"/>
      <c r="U179" s="224"/>
    </row>
    <row r="180" spans="1:21" x14ac:dyDescent="0.3">
      <c r="A180" s="95"/>
      <c r="B180" s="96"/>
      <c r="C180" s="97"/>
      <c r="D180" s="67" t="s">
        <v>71</v>
      </c>
      <c r="E180" s="68"/>
      <c r="F180" s="68"/>
      <c r="G180" s="68"/>
      <c r="H180" s="68"/>
      <c r="I180" s="68"/>
      <c r="J180" s="68"/>
      <c r="K180" s="68"/>
      <c r="L180" s="68"/>
      <c r="M180" s="69"/>
      <c r="N180" s="10" t="s">
        <v>61</v>
      </c>
      <c r="O180" s="10"/>
      <c r="P180" s="10"/>
      <c r="Q180" s="10"/>
      <c r="R180" s="222"/>
      <c r="S180" s="223"/>
      <c r="T180" s="223"/>
      <c r="U180" s="224"/>
    </row>
    <row r="181" spans="1:21" x14ac:dyDescent="0.3">
      <c r="A181" s="95"/>
      <c r="B181" s="96"/>
      <c r="C181" s="97"/>
      <c r="D181" s="67" t="s">
        <v>72</v>
      </c>
      <c r="E181" s="68"/>
      <c r="F181" s="68"/>
      <c r="G181" s="68"/>
      <c r="H181" s="68"/>
      <c r="I181" s="68"/>
      <c r="J181" s="68"/>
      <c r="K181" s="68"/>
      <c r="L181" s="68"/>
      <c r="M181" s="69"/>
      <c r="N181" s="10" t="s">
        <v>61</v>
      </c>
      <c r="O181" s="10"/>
      <c r="P181" s="10"/>
      <c r="Q181" s="10"/>
      <c r="R181" s="222"/>
      <c r="S181" s="223"/>
      <c r="T181" s="223"/>
      <c r="U181" s="224"/>
    </row>
    <row r="182" spans="1:21" x14ac:dyDescent="0.3">
      <c r="A182" s="95"/>
      <c r="B182" s="96"/>
      <c r="C182" s="97"/>
      <c r="D182" s="67" t="s">
        <v>73</v>
      </c>
      <c r="E182" s="68"/>
      <c r="F182" s="68"/>
      <c r="G182" s="68"/>
      <c r="H182" s="68"/>
      <c r="I182" s="68"/>
      <c r="J182" s="68"/>
      <c r="K182" s="68"/>
      <c r="L182" s="68"/>
      <c r="M182" s="69"/>
      <c r="N182" s="10" t="s">
        <v>61</v>
      </c>
      <c r="O182" s="10"/>
      <c r="P182" s="10"/>
      <c r="Q182" s="10"/>
      <c r="R182" s="222"/>
      <c r="S182" s="223"/>
      <c r="T182" s="223"/>
      <c r="U182" s="224"/>
    </row>
    <row r="183" spans="1:21" x14ac:dyDescent="0.3">
      <c r="A183" s="95"/>
      <c r="B183" s="96"/>
      <c r="C183" s="97"/>
      <c r="D183" s="67" t="s">
        <v>74</v>
      </c>
      <c r="E183" s="68"/>
      <c r="F183" s="68"/>
      <c r="G183" s="68"/>
      <c r="H183" s="68"/>
      <c r="I183" s="68"/>
      <c r="J183" s="68"/>
      <c r="K183" s="68"/>
      <c r="L183" s="68"/>
      <c r="M183" s="69"/>
      <c r="N183" s="10" t="s">
        <v>61</v>
      </c>
      <c r="O183" s="10"/>
      <c r="P183" s="10"/>
      <c r="Q183" s="10"/>
      <c r="R183" s="222"/>
      <c r="S183" s="223"/>
      <c r="T183" s="223"/>
      <c r="U183" s="224"/>
    </row>
    <row r="184" spans="1:21" x14ac:dyDescent="0.3">
      <c r="A184" s="95"/>
      <c r="B184" s="96"/>
      <c r="C184" s="97"/>
      <c r="D184" s="67" t="s">
        <v>75</v>
      </c>
      <c r="E184" s="68"/>
      <c r="F184" s="68"/>
      <c r="G184" s="68"/>
      <c r="H184" s="68"/>
      <c r="I184" s="68"/>
      <c r="J184" s="68"/>
      <c r="K184" s="68"/>
      <c r="L184" s="68"/>
      <c r="M184" s="69"/>
      <c r="N184" s="10" t="s">
        <v>61</v>
      </c>
      <c r="O184" s="10"/>
      <c r="P184" s="10"/>
      <c r="Q184" s="10"/>
      <c r="R184" s="222"/>
      <c r="S184" s="223"/>
      <c r="T184" s="223"/>
      <c r="U184" s="224"/>
    </row>
    <row r="185" spans="1:21" x14ac:dyDescent="0.3">
      <c r="A185" s="6" t="s">
        <v>76</v>
      </c>
    </row>
    <row r="186" spans="1:21" x14ac:dyDescent="0.3">
      <c r="A186" s="95"/>
      <c r="B186" s="96"/>
      <c r="C186" s="97"/>
      <c r="D186" s="67" t="s">
        <v>77</v>
      </c>
      <c r="E186" s="68"/>
      <c r="F186" s="68"/>
      <c r="G186" s="68"/>
      <c r="H186" s="68"/>
      <c r="I186" s="68"/>
      <c r="J186" s="68"/>
      <c r="K186" s="68"/>
      <c r="L186" s="68"/>
      <c r="M186" s="69"/>
      <c r="N186" s="10" t="s">
        <v>61</v>
      </c>
      <c r="O186" s="10"/>
      <c r="P186" s="10"/>
      <c r="Q186" s="10"/>
      <c r="R186" s="200"/>
      <c r="S186" s="201"/>
      <c r="T186" s="201"/>
      <c r="U186" s="202"/>
    </row>
    <row r="187" spans="1:21" x14ac:dyDescent="0.3">
      <c r="A187" s="95"/>
      <c r="B187" s="96"/>
      <c r="C187" s="97"/>
      <c r="D187" s="67" t="s">
        <v>78</v>
      </c>
      <c r="E187" s="68"/>
      <c r="F187" s="68"/>
      <c r="G187" s="68"/>
      <c r="H187" s="68"/>
      <c r="I187" s="68"/>
      <c r="J187" s="68"/>
      <c r="K187" s="68"/>
      <c r="L187" s="68"/>
      <c r="M187" s="69"/>
      <c r="N187" s="10" t="s">
        <v>61</v>
      </c>
      <c r="O187" s="18"/>
      <c r="P187" s="18"/>
      <c r="Q187" s="18"/>
      <c r="R187" s="200"/>
      <c r="S187" s="201"/>
      <c r="T187" s="201"/>
      <c r="U187" s="202"/>
    </row>
    <row r="188" spans="1:21" x14ac:dyDescent="0.3">
      <c r="A188" s="95"/>
      <c r="B188" s="96"/>
      <c r="C188" s="97"/>
      <c r="D188" s="67" t="s">
        <v>79</v>
      </c>
      <c r="E188" s="68"/>
      <c r="F188" s="68"/>
      <c r="G188" s="68"/>
      <c r="H188" s="68"/>
      <c r="I188" s="68"/>
      <c r="J188" s="68"/>
      <c r="K188" s="68"/>
      <c r="L188" s="68"/>
      <c r="M188" s="69"/>
      <c r="N188" s="10" t="s">
        <v>61</v>
      </c>
      <c r="O188" s="10"/>
      <c r="P188" s="10"/>
      <c r="Q188" s="10"/>
      <c r="R188" s="200"/>
      <c r="S188" s="201"/>
      <c r="T188" s="201"/>
      <c r="U188" s="202"/>
    </row>
    <row r="189" spans="1:21" x14ac:dyDescent="0.3">
      <c r="A189" s="95"/>
      <c r="B189" s="96"/>
      <c r="C189" s="97"/>
      <c r="D189" s="67" t="s">
        <v>80</v>
      </c>
      <c r="E189" s="68"/>
      <c r="F189" s="68"/>
      <c r="G189" s="68"/>
      <c r="H189" s="68"/>
      <c r="I189" s="68"/>
      <c r="J189" s="68"/>
      <c r="K189" s="68"/>
      <c r="L189" s="68"/>
      <c r="M189" s="69"/>
      <c r="N189" s="10" t="s">
        <v>61</v>
      </c>
      <c r="O189" s="10"/>
      <c r="P189" s="10"/>
      <c r="Q189" s="10"/>
      <c r="R189" s="200"/>
      <c r="S189" s="201"/>
      <c r="T189" s="201"/>
      <c r="U189" s="202"/>
    </row>
    <row r="190" spans="1:21" x14ac:dyDescent="0.3">
      <c r="A190" s="95"/>
      <c r="B190" s="96"/>
      <c r="C190" s="97"/>
      <c r="D190" s="67" t="s">
        <v>81</v>
      </c>
      <c r="E190" s="68"/>
      <c r="F190" s="68"/>
      <c r="G190" s="68"/>
      <c r="H190" s="68"/>
      <c r="I190" s="68"/>
      <c r="J190" s="68"/>
      <c r="K190" s="68"/>
      <c r="L190" s="68"/>
      <c r="M190" s="69"/>
      <c r="N190" s="10" t="s">
        <v>61</v>
      </c>
      <c r="O190" s="10"/>
      <c r="P190" s="10"/>
      <c r="Q190" s="10"/>
      <c r="R190" s="200"/>
      <c r="S190" s="201"/>
      <c r="T190" s="201"/>
      <c r="U190" s="202"/>
    </row>
    <row r="191" spans="1:21" x14ac:dyDescent="0.3">
      <c r="A191" s="95"/>
      <c r="B191" s="96"/>
      <c r="C191" s="97"/>
      <c r="D191" s="67" t="s">
        <v>82</v>
      </c>
      <c r="E191" s="68"/>
      <c r="F191" s="68"/>
      <c r="G191" s="68"/>
      <c r="H191" s="68"/>
      <c r="I191" s="68"/>
      <c r="J191" s="68"/>
      <c r="K191" s="68"/>
      <c r="L191" s="68"/>
      <c r="M191" s="69"/>
      <c r="N191" s="10" t="s">
        <v>61</v>
      </c>
      <c r="O191" s="10"/>
      <c r="P191" s="10"/>
      <c r="Q191" s="10"/>
      <c r="R191" s="200"/>
      <c r="S191" s="201"/>
      <c r="T191" s="201"/>
      <c r="U191" s="202"/>
    </row>
    <row r="192" spans="1:21" x14ac:dyDescent="0.3">
      <c r="A192" s="95"/>
      <c r="B192" s="96"/>
      <c r="C192" s="97"/>
      <c r="D192" s="67" t="s">
        <v>83</v>
      </c>
      <c r="E192" s="68"/>
      <c r="F192" s="68"/>
      <c r="G192" s="68"/>
      <c r="H192" s="68"/>
      <c r="I192" s="68"/>
      <c r="J192" s="68"/>
      <c r="K192" s="68"/>
      <c r="L192" s="68"/>
      <c r="M192" s="69"/>
      <c r="N192" s="10" t="s">
        <v>61</v>
      </c>
      <c r="O192" s="10"/>
      <c r="P192" s="10"/>
      <c r="Q192" s="10"/>
      <c r="R192" s="200"/>
      <c r="S192" s="201"/>
      <c r="T192" s="201"/>
      <c r="U192" s="202"/>
    </row>
    <row r="193" spans="1:21" x14ac:dyDescent="0.3">
      <c r="A193" s="95"/>
      <c r="B193" s="96"/>
      <c r="C193" s="97"/>
      <c r="D193" s="67" t="s">
        <v>84</v>
      </c>
      <c r="E193" s="68"/>
      <c r="F193" s="68"/>
      <c r="G193" s="68"/>
      <c r="H193" s="68"/>
      <c r="I193" s="68"/>
      <c r="J193" s="68"/>
      <c r="K193" s="68"/>
      <c r="L193" s="68"/>
      <c r="M193" s="69"/>
      <c r="N193" s="10" t="s">
        <v>61</v>
      </c>
      <c r="O193" s="10"/>
      <c r="P193" s="10"/>
      <c r="Q193" s="10"/>
      <c r="R193" s="200"/>
      <c r="S193" s="201"/>
      <c r="T193" s="201"/>
      <c r="U193" s="202"/>
    </row>
    <row r="194" spans="1:21" x14ac:dyDescent="0.3">
      <c r="A194" s="95"/>
      <c r="B194" s="96"/>
      <c r="C194" s="97"/>
      <c r="D194" s="67" t="s">
        <v>85</v>
      </c>
      <c r="E194" s="68"/>
      <c r="F194" s="68"/>
      <c r="G194" s="68"/>
      <c r="H194" s="68"/>
      <c r="I194" s="68"/>
      <c r="J194" s="68"/>
      <c r="K194" s="68"/>
      <c r="L194" s="68"/>
      <c r="M194" s="69"/>
      <c r="N194" s="10" t="s">
        <v>61</v>
      </c>
      <c r="O194" s="10"/>
      <c r="P194" s="10"/>
      <c r="Q194" s="10"/>
      <c r="R194" s="200"/>
      <c r="S194" s="201"/>
      <c r="T194" s="201"/>
      <c r="U194" s="202"/>
    </row>
    <row r="195" spans="1:21" x14ac:dyDescent="0.3">
      <c r="A195" s="95"/>
      <c r="B195" s="96"/>
      <c r="C195" s="97"/>
      <c r="D195" s="67" t="s">
        <v>86</v>
      </c>
      <c r="E195" s="68"/>
      <c r="F195" s="68"/>
      <c r="G195" s="68"/>
      <c r="H195" s="68"/>
      <c r="I195" s="68"/>
      <c r="J195" s="68"/>
      <c r="K195" s="68"/>
      <c r="L195" s="68"/>
      <c r="M195" s="69"/>
      <c r="N195" s="10" t="s">
        <v>61</v>
      </c>
      <c r="O195" s="10"/>
      <c r="P195" s="10"/>
      <c r="Q195" s="10"/>
      <c r="R195" s="200"/>
      <c r="S195" s="201"/>
      <c r="T195" s="201"/>
      <c r="U195" s="202"/>
    </row>
    <row r="196" spans="1:21" x14ac:dyDescent="0.3">
      <c r="A196" s="95"/>
      <c r="B196" s="96"/>
      <c r="C196" s="97"/>
      <c r="D196" s="67" t="s">
        <v>87</v>
      </c>
      <c r="E196" s="68"/>
      <c r="F196" s="68"/>
      <c r="G196" s="68"/>
      <c r="H196" s="68"/>
      <c r="I196" s="68"/>
      <c r="J196" s="68"/>
      <c r="K196" s="68"/>
      <c r="L196" s="68"/>
      <c r="M196" s="69"/>
      <c r="N196" s="10" t="s">
        <v>61</v>
      </c>
      <c r="O196" s="10"/>
      <c r="P196" s="10"/>
      <c r="Q196" s="10"/>
      <c r="R196" s="200"/>
      <c r="S196" s="201"/>
      <c r="T196" s="201"/>
      <c r="U196" s="202"/>
    </row>
    <row r="197" spans="1:21" x14ac:dyDescent="0.3">
      <c r="A197" s="95"/>
      <c r="B197" s="96"/>
      <c r="C197" s="97"/>
      <c r="D197" s="67" t="s">
        <v>88</v>
      </c>
      <c r="E197" s="68"/>
      <c r="F197" s="68"/>
      <c r="G197" s="68"/>
      <c r="H197" s="68"/>
      <c r="I197" s="68"/>
      <c r="J197" s="68"/>
      <c r="K197" s="68"/>
      <c r="L197" s="68"/>
      <c r="M197" s="69"/>
      <c r="N197" s="10" t="s">
        <v>61</v>
      </c>
      <c r="O197" s="10"/>
      <c r="P197" s="10"/>
      <c r="Q197" s="10"/>
      <c r="R197" s="200"/>
      <c r="S197" s="201"/>
      <c r="T197" s="201"/>
      <c r="U197" s="202"/>
    </row>
    <row r="198" spans="1:21" x14ac:dyDescent="0.3">
      <c r="A198" s="95"/>
      <c r="B198" s="96"/>
      <c r="C198" s="97"/>
      <c r="D198" s="67" t="s">
        <v>89</v>
      </c>
      <c r="E198" s="68"/>
      <c r="F198" s="68"/>
      <c r="G198" s="68"/>
      <c r="H198" s="68"/>
      <c r="I198" s="68"/>
      <c r="J198" s="68"/>
      <c r="K198" s="68"/>
      <c r="L198" s="68"/>
      <c r="M198" s="69"/>
      <c r="N198" s="10" t="s">
        <v>61</v>
      </c>
      <c r="O198" s="10"/>
      <c r="P198" s="10"/>
      <c r="Q198" s="10"/>
      <c r="R198" s="200"/>
      <c r="S198" s="201"/>
      <c r="T198" s="201"/>
      <c r="U198" s="202"/>
    </row>
    <row r="199" spans="1:21" x14ac:dyDescent="0.3">
      <c r="A199" s="95"/>
      <c r="B199" s="96"/>
      <c r="C199" s="97"/>
      <c r="D199" s="67" t="s">
        <v>90</v>
      </c>
      <c r="E199" s="68"/>
      <c r="F199" s="68"/>
      <c r="G199" s="68"/>
      <c r="H199" s="68"/>
      <c r="I199" s="68"/>
      <c r="J199" s="68"/>
      <c r="K199" s="68"/>
      <c r="L199" s="68"/>
      <c r="M199" s="69"/>
      <c r="N199" s="10" t="s">
        <v>61</v>
      </c>
      <c r="O199" s="10"/>
      <c r="P199" s="10"/>
      <c r="Q199" s="10"/>
      <c r="R199" s="200"/>
      <c r="S199" s="201"/>
      <c r="T199" s="201"/>
      <c r="U199" s="202"/>
    </row>
    <row r="200" spans="1:21" x14ac:dyDescent="0.3">
      <c r="A200" s="95"/>
      <c r="B200" s="96"/>
      <c r="C200" s="97"/>
      <c r="D200" s="67" t="s">
        <v>91</v>
      </c>
      <c r="E200" s="68"/>
      <c r="F200" s="68"/>
      <c r="G200" s="68"/>
      <c r="H200" s="68"/>
      <c r="I200" s="68"/>
      <c r="J200" s="68"/>
      <c r="K200" s="68"/>
      <c r="L200" s="68"/>
      <c r="M200" s="69"/>
      <c r="N200" s="10" t="s">
        <v>61</v>
      </c>
      <c r="O200" s="10"/>
      <c r="P200" s="10"/>
      <c r="Q200" s="10"/>
      <c r="R200" s="200"/>
      <c r="S200" s="201"/>
      <c r="T200" s="201"/>
      <c r="U200" s="202"/>
    </row>
    <row r="201" spans="1:21" x14ac:dyDescent="0.3">
      <c r="A201" s="95"/>
      <c r="B201" s="96"/>
      <c r="C201" s="97"/>
      <c r="D201" s="67" t="s">
        <v>92</v>
      </c>
      <c r="E201" s="68"/>
      <c r="F201" s="68"/>
      <c r="G201" s="68"/>
      <c r="H201" s="68"/>
      <c r="I201" s="68"/>
      <c r="J201" s="68"/>
      <c r="K201" s="68"/>
      <c r="L201" s="68"/>
      <c r="M201" s="69"/>
      <c r="N201" s="10" t="s">
        <v>61</v>
      </c>
      <c r="O201" s="10"/>
      <c r="P201" s="10"/>
      <c r="Q201" s="10"/>
      <c r="R201" s="200"/>
      <c r="S201" s="201"/>
      <c r="T201" s="201"/>
      <c r="U201" s="202"/>
    </row>
    <row r="202" spans="1:21" x14ac:dyDescent="0.3">
      <c r="A202" s="95"/>
      <c r="B202" s="96"/>
      <c r="C202" s="97"/>
      <c r="D202" s="67" t="s">
        <v>93</v>
      </c>
      <c r="E202" s="68"/>
      <c r="F202" s="68"/>
      <c r="G202" s="68"/>
      <c r="H202" s="68"/>
      <c r="I202" s="68"/>
      <c r="J202" s="68"/>
      <c r="K202" s="68"/>
      <c r="L202" s="68"/>
      <c r="M202" s="69"/>
      <c r="N202" s="10" t="s">
        <v>61</v>
      </c>
      <c r="O202" s="10"/>
      <c r="P202" s="10"/>
      <c r="Q202" s="10"/>
      <c r="R202" s="200"/>
      <c r="S202" s="201"/>
      <c r="T202" s="201"/>
      <c r="U202" s="202"/>
    </row>
    <row r="203" spans="1:21" x14ac:dyDescent="0.3">
      <c r="A203" s="95"/>
      <c r="B203" s="96"/>
      <c r="C203" s="97"/>
      <c r="D203" s="67" t="s">
        <v>94</v>
      </c>
      <c r="E203" s="68"/>
      <c r="F203" s="68"/>
      <c r="G203" s="68"/>
      <c r="H203" s="68"/>
      <c r="I203" s="68"/>
      <c r="J203" s="68"/>
      <c r="K203" s="68"/>
      <c r="L203" s="68"/>
      <c r="M203" s="69"/>
      <c r="N203" s="10" t="s">
        <v>61</v>
      </c>
      <c r="O203" s="10"/>
      <c r="P203" s="10"/>
      <c r="Q203" s="10"/>
      <c r="R203" s="200"/>
      <c r="S203" s="201"/>
      <c r="T203" s="201"/>
      <c r="U203" s="202"/>
    </row>
    <row r="204" spans="1:21" x14ac:dyDescent="0.3">
      <c r="A204" s="95"/>
      <c r="B204" s="96"/>
      <c r="C204" s="97"/>
      <c r="D204" s="67" t="s">
        <v>95</v>
      </c>
      <c r="E204" s="68"/>
      <c r="F204" s="68"/>
      <c r="G204" s="68"/>
      <c r="H204" s="68"/>
      <c r="I204" s="68"/>
      <c r="J204" s="68"/>
      <c r="K204" s="68"/>
      <c r="L204" s="68"/>
      <c r="M204" s="69"/>
      <c r="N204" s="10" t="s">
        <v>61</v>
      </c>
      <c r="O204" s="10"/>
      <c r="P204" s="10"/>
      <c r="Q204" s="10"/>
      <c r="R204" s="200"/>
      <c r="S204" s="201"/>
      <c r="T204" s="201"/>
      <c r="U204" s="202"/>
    </row>
    <row r="205" spans="1:21" x14ac:dyDescent="0.3">
      <c r="A205" s="95"/>
      <c r="B205" s="96"/>
      <c r="C205" s="97"/>
      <c r="D205" s="67" t="s">
        <v>96</v>
      </c>
      <c r="E205" s="68"/>
      <c r="F205" s="68"/>
      <c r="G205" s="68"/>
      <c r="H205" s="68"/>
      <c r="I205" s="68"/>
      <c r="J205" s="68"/>
      <c r="K205" s="68"/>
      <c r="L205" s="68"/>
      <c r="M205" s="69"/>
      <c r="N205" s="10" t="s">
        <v>61</v>
      </c>
      <c r="O205" s="10"/>
      <c r="P205" s="10"/>
      <c r="Q205" s="10"/>
      <c r="R205" s="200"/>
      <c r="S205" s="201"/>
      <c r="T205" s="201"/>
      <c r="U205" s="202"/>
    </row>
    <row r="206" spans="1:21" x14ac:dyDescent="0.3">
      <c r="A206" s="95"/>
      <c r="B206" s="96"/>
      <c r="C206" s="97"/>
      <c r="D206" s="67" t="s">
        <v>97</v>
      </c>
      <c r="E206" s="68"/>
      <c r="F206" s="68"/>
      <c r="G206" s="68"/>
      <c r="H206" s="68"/>
      <c r="I206" s="68"/>
      <c r="J206" s="68"/>
      <c r="K206" s="68"/>
      <c r="L206" s="68"/>
      <c r="M206" s="69"/>
      <c r="N206" s="10" t="s">
        <v>61</v>
      </c>
      <c r="O206" s="10"/>
      <c r="P206" s="10"/>
      <c r="Q206" s="10"/>
      <c r="R206" s="200"/>
      <c r="S206" s="201"/>
      <c r="T206" s="201"/>
      <c r="U206" s="202"/>
    </row>
    <row r="207" spans="1:21" ht="27.75" customHeight="1" x14ac:dyDescent="0.3">
      <c r="A207" s="95"/>
      <c r="B207" s="96"/>
      <c r="C207" s="97"/>
      <c r="D207" s="225" t="s">
        <v>98</v>
      </c>
      <c r="E207" s="195"/>
      <c r="F207" s="195"/>
      <c r="G207" s="195"/>
      <c r="H207" s="195"/>
      <c r="I207" s="195"/>
      <c r="J207" s="195"/>
      <c r="K207" s="195"/>
      <c r="L207" s="195"/>
      <c r="M207" s="196"/>
      <c r="N207" s="10" t="s">
        <v>61</v>
      </c>
      <c r="O207" s="10"/>
      <c r="P207" s="10"/>
      <c r="Q207" s="10"/>
      <c r="R207" s="222"/>
      <c r="S207" s="223"/>
      <c r="T207" s="223"/>
      <c r="U207" s="224"/>
    </row>
    <row r="208" spans="1:21" x14ac:dyDescent="0.3">
      <c r="A208" s="161" t="s">
        <v>99</v>
      </c>
      <c r="B208" s="162"/>
      <c r="C208" s="162"/>
      <c r="D208" s="162"/>
      <c r="E208" s="162"/>
      <c r="F208" s="162"/>
      <c r="G208" s="162"/>
      <c r="H208" s="162"/>
      <c r="I208" s="162"/>
      <c r="J208" s="162"/>
      <c r="K208" s="162"/>
      <c r="L208" s="162"/>
      <c r="M208" s="162"/>
      <c r="N208" s="162"/>
      <c r="O208" s="162"/>
      <c r="P208" s="162"/>
      <c r="Q208" s="163"/>
      <c r="R208" s="164">
        <f>SUM(R169:U184,R186:U207)</f>
        <v>0</v>
      </c>
      <c r="S208" s="165"/>
      <c r="T208" s="165"/>
      <c r="U208" s="166"/>
    </row>
    <row r="214" spans="1:21" x14ac:dyDescent="0.3">
      <c r="A214" s="84" t="s">
        <v>46</v>
      </c>
      <c r="B214" s="85"/>
      <c r="C214" s="85"/>
      <c r="D214" s="85"/>
      <c r="E214" s="85"/>
      <c r="F214" s="85"/>
      <c r="G214" s="85"/>
      <c r="H214" s="85"/>
      <c r="I214" s="85"/>
      <c r="J214" s="85"/>
      <c r="K214" s="85"/>
      <c r="L214" s="85"/>
      <c r="M214" s="85"/>
      <c r="N214" s="85"/>
      <c r="O214" s="85"/>
      <c r="P214" s="85"/>
      <c r="Q214" s="86"/>
      <c r="R214" s="197">
        <f>R208</f>
        <v>0</v>
      </c>
      <c r="S214" s="198"/>
      <c r="T214" s="198"/>
      <c r="U214" s="199"/>
    </row>
    <row r="215" spans="1:21" x14ac:dyDescent="0.3">
      <c r="A215" s="60"/>
      <c r="B215" s="60"/>
      <c r="C215" s="60"/>
      <c r="D215" s="60"/>
      <c r="E215" s="60"/>
      <c r="F215" s="60"/>
      <c r="G215" s="60"/>
      <c r="H215" s="60"/>
      <c r="I215" s="60"/>
      <c r="J215" s="60"/>
      <c r="K215" s="60"/>
      <c r="L215" s="60"/>
      <c r="M215" s="60"/>
      <c r="N215" s="60"/>
      <c r="O215" s="60"/>
      <c r="P215" s="60"/>
      <c r="Q215" s="60"/>
      <c r="R215" s="61"/>
      <c r="S215" s="62"/>
      <c r="T215" s="62"/>
      <c r="U215" s="62"/>
    </row>
    <row r="216" spans="1:21" x14ac:dyDescent="0.3">
      <c r="A216" s="60"/>
      <c r="B216" s="60"/>
      <c r="C216" s="60"/>
      <c r="D216" s="60"/>
      <c r="E216" s="60"/>
      <c r="F216" s="60"/>
      <c r="G216" s="60"/>
      <c r="H216" s="60"/>
      <c r="I216" s="60"/>
      <c r="J216" s="60"/>
      <c r="K216" s="60"/>
      <c r="L216" s="60"/>
      <c r="M216" s="60"/>
      <c r="N216" s="60"/>
      <c r="O216" s="60"/>
      <c r="P216" s="60"/>
      <c r="Q216" s="60"/>
      <c r="R216" s="61"/>
      <c r="S216" s="62"/>
      <c r="T216" s="62"/>
      <c r="U216" s="62"/>
    </row>
    <row r="218" spans="1:21" x14ac:dyDescent="0.3">
      <c r="A218" s="1" t="s">
        <v>100</v>
      </c>
    </row>
    <row r="219" spans="1:21" ht="14.5" thickBot="1" x14ac:dyDescent="0.35">
      <c r="A219" s="226" t="s">
        <v>14</v>
      </c>
      <c r="B219" s="227"/>
      <c r="C219" s="227"/>
      <c r="D219" s="226" t="s">
        <v>15</v>
      </c>
      <c r="E219" s="227"/>
      <c r="F219" s="227"/>
      <c r="G219" s="227"/>
      <c r="H219" s="227"/>
      <c r="I219" s="227"/>
      <c r="J219" s="227"/>
      <c r="K219" s="227"/>
      <c r="L219" s="227"/>
      <c r="M219" s="228"/>
      <c r="N219" s="227" t="s">
        <v>16</v>
      </c>
      <c r="O219" s="227"/>
      <c r="P219" s="227"/>
      <c r="Q219" s="227"/>
      <c r="R219" s="226" t="s">
        <v>17</v>
      </c>
      <c r="S219" s="227"/>
      <c r="T219" s="227"/>
      <c r="U219" s="228"/>
    </row>
    <row r="220" spans="1:21" s="6" customFormat="1" ht="15" customHeight="1" thickTop="1" x14ac:dyDescent="0.3">
      <c r="A220" s="174"/>
      <c r="B220" s="175"/>
      <c r="C220" s="176"/>
      <c r="D220" s="177" t="s">
        <v>101</v>
      </c>
      <c r="E220" s="178"/>
      <c r="F220" s="178"/>
      <c r="G220" s="178"/>
      <c r="H220" s="178"/>
      <c r="I220" s="178"/>
      <c r="J220" s="178"/>
      <c r="K220" s="178"/>
      <c r="L220" s="178"/>
      <c r="M220" s="179"/>
      <c r="N220" s="7" t="s">
        <v>11</v>
      </c>
      <c r="O220" s="188">
        <v>3</v>
      </c>
      <c r="P220" s="178"/>
      <c r="Q220" s="15" t="s">
        <v>115</v>
      </c>
      <c r="R220" s="183">
        <f>IF(A220&gt;0,IF(A220*3&gt;200,A220*3,200),0)</f>
        <v>0</v>
      </c>
      <c r="S220" s="184"/>
      <c r="T220" s="184"/>
      <c r="U220" s="185"/>
    </row>
    <row r="221" spans="1:21" s="6" customFormat="1" ht="15" customHeight="1" x14ac:dyDescent="0.3">
      <c r="A221" s="95"/>
      <c r="B221" s="96"/>
      <c r="C221" s="97"/>
      <c r="D221" s="67" t="s">
        <v>102</v>
      </c>
      <c r="E221" s="68"/>
      <c r="F221" s="68"/>
      <c r="G221" s="68"/>
      <c r="H221" s="68"/>
      <c r="I221" s="68"/>
      <c r="J221" s="68"/>
      <c r="K221" s="68"/>
      <c r="L221" s="68"/>
      <c r="M221" s="69"/>
      <c r="N221" s="9" t="s">
        <v>11</v>
      </c>
      <c r="O221" s="127">
        <v>8</v>
      </c>
      <c r="P221" s="68"/>
      <c r="Q221" s="16" t="s">
        <v>115</v>
      </c>
      <c r="R221" s="141">
        <f>A221*O221</f>
        <v>0</v>
      </c>
      <c r="S221" s="142"/>
      <c r="T221" s="142"/>
      <c r="U221" s="143"/>
    </row>
    <row r="222" spans="1:21" s="6" customFormat="1" ht="15" customHeight="1" x14ac:dyDescent="0.3">
      <c r="A222" s="95"/>
      <c r="B222" s="96"/>
      <c r="C222" s="97"/>
      <c r="D222" s="67" t="s">
        <v>103</v>
      </c>
      <c r="E222" s="68"/>
      <c r="F222" s="68"/>
      <c r="G222" s="68"/>
      <c r="H222" s="68"/>
      <c r="I222" s="68"/>
      <c r="J222" s="68"/>
      <c r="K222" s="68"/>
      <c r="L222" s="68"/>
      <c r="M222" s="69"/>
      <c r="N222" s="9" t="s">
        <v>11</v>
      </c>
      <c r="O222" s="127">
        <v>8</v>
      </c>
      <c r="P222" s="68"/>
      <c r="Q222" s="16" t="s">
        <v>116</v>
      </c>
      <c r="R222" s="141">
        <f t="shared" ref="R222:R229" si="8">A222*O222</f>
        <v>0</v>
      </c>
      <c r="S222" s="142"/>
      <c r="T222" s="142"/>
      <c r="U222" s="143"/>
    </row>
    <row r="223" spans="1:21" s="6" customFormat="1" ht="15" customHeight="1" x14ac:dyDescent="0.3">
      <c r="A223" s="95"/>
      <c r="B223" s="96"/>
      <c r="C223" s="97"/>
      <c r="D223" s="67" t="s">
        <v>104</v>
      </c>
      <c r="E223" s="68"/>
      <c r="F223" s="68"/>
      <c r="G223" s="68"/>
      <c r="H223" s="68"/>
      <c r="I223" s="68"/>
      <c r="J223" s="68"/>
      <c r="K223" s="68"/>
      <c r="L223" s="68"/>
      <c r="M223" s="69"/>
      <c r="N223" s="9" t="s">
        <v>11</v>
      </c>
      <c r="O223" s="127">
        <v>6</v>
      </c>
      <c r="P223" s="68"/>
      <c r="Q223" s="16" t="s">
        <v>115</v>
      </c>
      <c r="R223" s="141">
        <f t="shared" si="8"/>
        <v>0</v>
      </c>
      <c r="S223" s="142"/>
      <c r="T223" s="142"/>
      <c r="U223" s="143"/>
    </row>
    <row r="224" spans="1:21" s="6" customFormat="1" ht="15" customHeight="1" x14ac:dyDescent="0.3">
      <c r="A224" s="95"/>
      <c r="B224" s="96"/>
      <c r="C224" s="97"/>
      <c r="D224" s="67" t="s">
        <v>105</v>
      </c>
      <c r="E224" s="68"/>
      <c r="F224" s="68"/>
      <c r="G224" s="68"/>
      <c r="H224" s="68"/>
      <c r="I224" s="68"/>
      <c r="J224" s="68"/>
      <c r="K224" s="68"/>
      <c r="L224" s="68"/>
      <c r="M224" s="69"/>
      <c r="N224" s="9" t="s">
        <v>11</v>
      </c>
      <c r="O224" s="127">
        <v>7.75</v>
      </c>
      <c r="P224" s="68"/>
      <c r="Q224" s="16" t="s">
        <v>116</v>
      </c>
      <c r="R224" s="141">
        <f t="shared" si="8"/>
        <v>0</v>
      </c>
      <c r="S224" s="142"/>
      <c r="T224" s="142"/>
      <c r="U224" s="143"/>
    </row>
    <row r="225" spans="1:21" s="6" customFormat="1" ht="15" customHeight="1" x14ac:dyDescent="0.3">
      <c r="A225" s="95"/>
      <c r="B225" s="96"/>
      <c r="C225" s="97"/>
      <c r="D225" s="67" t="s">
        <v>106</v>
      </c>
      <c r="E225" s="68"/>
      <c r="F225" s="68"/>
      <c r="G225" s="68"/>
      <c r="H225" s="68"/>
      <c r="I225" s="68"/>
      <c r="J225" s="68"/>
      <c r="K225" s="68"/>
      <c r="L225" s="68"/>
      <c r="M225" s="69"/>
      <c r="N225" s="9" t="s">
        <v>11</v>
      </c>
      <c r="O225" s="127">
        <v>9</v>
      </c>
      <c r="P225" s="68"/>
      <c r="Q225" s="16" t="s">
        <v>116</v>
      </c>
      <c r="R225" s="141">
        <f t="shared" si="8"/>
        <v>0</v>
      </c>
      <c r="S225" s="142"/>
      <c r="T225" s="142"/>
      <c r="U225" s="143"/>
    </row>
    <row r="226" spans="1:21" s="6" customFormat="1" ht="15" customHeight="1" x14ac:dyDescent="0.3">
      <c r="A226" s="95"/>
      <c r="B226" s="96"/>
      <c r="C226" s="97"/>
      <c r="D226" s="67" t="s">
        <v>107</v>
      </c>
      <c r="E226" s="68"/>
      <c r="F226" s="68"/>
      <c r="G226" s="68"/>
      <c r="H226" s="68"/>
      <c r="I226" s="68"/>
      <c r="J226" s="68"/>
      <c r="K226" s="68"/>
      <c r="L226" s="68"/>
      <c r="M226" s="69"/>
      <c r="N226" s="9" t="s">
        <v>11</v>
      </c>
      <c r="O226" s="128">
        <v>130</v>
      </c>
      <c r="P226" s="68"/>
      <c r="Q226" s="16" t="s">
        <v>117</v>
      </c>
      <c r="R226" s="141">
        <f t="shared" si="8"/>
        <v>0</v>
      </c>
      <c r="S226" s="142"/>
      <c r="T226" s="142"/>
      <c r="U226" s="143"/>
    </row>
    <row r="227" spans="1:21" s="6" customFormat="1" ht="15" customHeight="1" x14ac:dyDescent="0.3">
      <c r="A227" s="95"/>
      <c r="B227" s="96"/>
      <c r="C227" s="97"/>
      <c r="D227" s="67" t="s">
        <v>108</v>
      </c>
      <c r="E227" s="68"/>
      <c r="F227" s="68"/>
      <c r="G227" s="68"/>
      <c r="H227" s="68"/>
      <c r="I227" s="68"/>
      <c r="J227" s="68"/>
      <c r="K227" s="68"/>
      <c r="L227" s="68"/>
      <c r="M227" s="69"/>
      <c r="N227" s="9" t="s">
        <v>11</v>
      </c>
      <c r="O227" s="128">
        <v>30</v>
      </c>
      <c r="P227" s="68"/>
      <c r="Q227" s="16" t="s">
        <v>117</v>
      </c>
      <c r="R227" s="141">
        <f t="shared" si="8"/>
        <v>0</v>
      </c>
      <c r="S227" s="142"/>
      <c r="T227" s="142"/>
      <c r="U227" s="143"/>
    </row>
    <row r="228" spans="1:21" s="6" customFormat="1" ht="27.75" customHeight="1" x14ac:dyDescent="0.3">
      <c r="A228" s="95"/>
      <c r="B228" s="96"/>
      <c r="C228" s="97"/>
      <c r="D228" s="225" t="s">
        <v>109</v>
      </c>
      <c r="E228" s="195"/>
      <c r="F228" s="195"/>
      <c r="G228" s="195"/>
      <c r="H228" s="195"/>
      <c r="I228" s="195"/>
      <c r="J228" s="195"/>
      <c r="K228" s="195"/>
      <c r="L228" s="195"/>
      <c r="M228" s="196"/>
      <c r="N228" s="9" t="s">
        <v>11</v>
      </c>
      <c r="O228" s="128">
        <v>45</v>
      </c>
      <c r="P228" s="68"/>
      <c r="Q228" s="16" t="s">
        <v>45</v>
      </c>
      <c r="R228" s="141">
        <f t="shared" si="8"/>
        <v>0</v>
      </c>
      <c r="S228" s="142"/>
      <c r="T228" s="142"/>
      <c r="U228" s="143"/>
    </row>
    <row r="229" spans="1:21" s="6" customFormat="1" ht="27.75" customHeight="1" x14ac:dyDescent="0.3">
      <c r="A229" s="95"/>
      <c r="B229" s="96"/>
      <c r="C229" s="97"/>
      <c r="D229" s="225" t="s">
        <v>110</v>
      </c>
      <c r="E229" s="195"/>
      <c r="F229" s="195"/>
      <c r="G229" s="195"/>
      <c r="H229" s="195"/>
      <c r="I229" s="195"/>
      <c r="J229" s="195"/>
      <c r="K229" s="195"/>
      <c r="L229" s="195"/>
      <c r="M229" s="196"/>
      <c r="N229" s="9" t="s">
        <v>11</v>
      </c>
      <c r="O229" s="128">
        <v>45</v>
      </c>
      <c r="P229" s="68"/>
      <c r="Q229" s="16" t="s">
        <v>45</v>
      </c>
      <c r="R229" s="141">
        <f t="shared" si="8"/>
        <v>0</v>
      </c>
      <c r="S229" s="142"/>
      <c r="T229" s="142"/>
      <c r="U229" s="143"/>
    </row>
    <row r="230" spans="1:21" s="6" customFormat="1" ht="15" customHeight="1" x14ac:dyDescent="0.3">
      <c r="A230" s="98"/>
      <c r="B230" s="99"/>
      <c r="C230" s="100"/>
      <c r="D230" s="104" t="s">
        <v>111</v>
      </c>
      <c r="E230" s="105"/>
      <c r="F230" s="105"/>
      <c r="G230" s="105"/>
      <c r="H230" s="105"/>
      <c r="I230" s="105"/>
      <c r="J230" s="105"/>
      <c r="K230" s="105"/>
      <c r="L230" s="105"/>
      <c r="M230" s="106"/>
      <c r="N230" s="93" t="s">
        <v>11</v>
      </c>
      <c r="O230" s="150">
        <v>390</v>
      </c>
      <c r="P230" s="151"/>
      <c r="Q230" s="65" t="s">
        <v>19</v>
      </c>
      <c r="R230" s="144">
        <f>A230*O230</f>
        <v>0</v>
      </c>
      <c r="S230" s="145"/>
      <c r="T230" s="145"/>
      <c r="U230" s="146"/>
    </row>
    <row r="231" spans="1:21" s="6" customFormat="1" ht="15" customHeight="1" x14ac:dyDescent="0.3">
      <c r="A231" s="101"/>
      <c r="B231" s="102"/>
      <c r="C231" s="103"/>
      <c r="D231" s="229" t="s">
        <v>112</v>
      </c>
      <c r="E231" s="152"/>
      <c r="F231" s="152"/>
      <c r="G231" s="152"/>
      <c r="H231" s="152"/>
      <c r="I231" s="152"/>
      <c r="J231" s="152"/>
      <c r="K231" s="152"/>
      <c r="L231" s="152"/>
      <c r="M231" s="66"/>
      <c r="N231" s="94"/>
      <c r="O231" s="152"/>
      <c r="P231" s="152"/>
      <c r="Q231" s="66"/>
      <c r="R231" s="147"/>
      <c r="S231" s="148"/>
      <c r="T231" s="148"/>
      <c r="U231" s="149"/>
    </row>
    <row r="232" spans="1:21" s="6" customFormat="1" ht="15" customHeight="1" x14ac:dyDescent="0.3">
      <c r="A232" s="95"/>
      <c r="B232" s="96"/>
      <c r="C232" s="97"/>
      <c r="D232" s="229" t="s">
        <v>113</v>
      </c>
      <c r="E232" s="152"/>
      <c r="F232" s="152"/>
      <c r="G232" s="152"/>
      <c r="H232" s="152"/>
      <c r="I232" s="152"/>
      <c r="J232" s="152"/>
      <c r="K232" s="152"/>
      <c r="L232" s="152"/>
      <c r="M232" s="66"/>
      <c r="N232" s="19" t="s">
        <v>114</v>
      </c>
      <c r="O232" s="18"/>
      <c r="P232" s="18"/>
      <c r="Q232" s="19"/>
      <c r="R232" s="222"/>
      <c r="S232" s="223"/>
      <c r="T232" s="223"/>
      <c r="U232" s="224"/>
    </row>
    <row r="233" spans="1:21" ht="15" customHeight="1" x14ac:dyDescent="0.3">
      <c r="A233" s="161" t="s">
        <v>349</v>
      </c>
      <c r="B233" s="162"/>
      <c r="C233" s="162"/>
      <c r="D233" s="162"/>
      <c r="E233" s="162"/>
      <c r="F233" s="162"/>
      <c r="G233" s="162"/>
      <c r="H233" s="162"/>
      <c r="I233" s="162"/>
      <c r="J233" s="162"/>
      <c r="K233" s="162"/>
      <c r="L233" s="162"/>
      <c r="M233" s="162"/>
      <c r="N233" s="162"/>
      <c r="O233" s="162"/>
      <c r="P233" s="162"/>
      <c r="Q233" s="163"/>
      <c r="R233" s="164">
        <f>SUM(R220:U232)</f>
        <v>0</v>
      </c>
      <c r="S233" s="165"/>
      <c r="T233" s="165"/>
      <c r="U233" s="166"/>
    </row>
    <row r="234" spans="1:21" ht="9.9" customHeight="1" x14ac:dyDescent="0.3">
      <c r="A234" s="20"/>
      <c r="B234" s="20"/>
      <c r="C234" s="20"/>
      <c r="D234" s="20"/>
      <c r="E234" s="20"/>
      <c r="F234" s="20"/>
      <c r="G234" s="20"/>
      <c r="H234" s="20"/>
      <c r="I234" s="20"/>
      <c r="J234" s="20"/>
      <c r="K234" s="20"/>
      <c r="L234" s="20"/>
      <c r="M234" s="20"/>
      <c r="N234" s="20"/>
      <c r="O234" s="20"/>
      <c r="P234" s="20"/>
      <c r="Q234" s="20"/>
      <c r="R234" s="21"/>
      <c r="S234" s="21"/>
      <c r="T234" s="21"/>
      <c r="U234" s="21"/>
    </row>
    <row r="235" spans="1:21" x14ac:dyDescent="0.3">
      <c r="A235" s="1" t="s">
        <v>350</v>
      </c>
    </row>
    <row r="236" spans="1:21" ht="14.5" thickBot="1" x14ac:dyDescent="0.35">
      <c r="A236" s="167" t="s">
        <v>14</v>
      </c>
      <c r="B236" s="170"/>
      <c r="C236" s="171"/>
      <c r="D236" s="167" t="s">
        <v>15</v>
      </c>
      <c r="E236" s="170"/>
      <c r="F236" s="170"/>
      <c r="G236" s="170"/>
      <c r="H236" s="170"/>
      <c r="I236" s="170"/>
      <c r="J236" s="170"/>
      <c r="K236" s="170"/>
      <c r="L236" s="170"/>
      <c r="M236" s="171"/>
      <c r="N236" s="167" t="s">
        <v>16</v>
      </c>
      <c r="O236" s="170"/>
      <c r="P236" s="170"/>
      <c r="Q236" s="171"/>
      <c r="R236" s="167" t="s">
        <v>17</v>
      </c>
      <c r="S236" s="170"/>
      <c r="T236" s="170"/>
      <c r="U236" s="171"/>
    </row>
    <row r="237" spans="1:21" ht="14.5" thickTop="1" x14ac:dyDescent="0.3">
      <c r="A237" s="174"/>
      <c r="B237" s="175"/>
      <c r="C237" s="176"/>
      <c r="D237" s="177" t="s">
        <v>118</v>
      </c>
      <c r="E237" s="178"/>
      <c r="F237" s="178"/>
      <c r="G237" s="178"/>
      <c r="H237" s="178"/>
      <c r="I237" s="178"/>
      <c r="J237" s="178"/>
      <c r="K237" s="178"/>
      <c r="L237" s="178"/>
      <c r="M237" s="179"/>
      <c r="N237" s="7" t="s">
        <v>11</v>
      </c>
      <c r="O237" s="15" t="s">
        <v>365</v>
      </c>
      <c r="P237" s="15"/>
      <c r="Q237" s="15"/>
      <c r="R237" s="183">
        <f>A237*727</f>
        <v>0</v>
      </c>
      <c r="S237" s="184"/>
      <c r="T237" s="184"/>
      <c r="U237" s="185"/>
    </row>
    <row r="238" spans="1:21" x14ac:dyDescent="0.3">
      <c r="A238" s="95"/>
      <c r="B238" s="96"/>
      <c r="C238" s="97"/>
      <c r="D238" s="67" t="s">
        <v>119</v>
      </c>
      <c r="E238" s="68"/>
      <c r="F238" s="68"/>
      <c r="G238" s="68"/>
      <c r="H238" s="68"/>
      <c r="I238" s="68"/>
      <c r="J238" s="68"/>
      <c r="K238" s="68"/>
      <c r="L238" s="68"/>
      <c r="M238" s="69"/>
      <c r="N238" s="9" t="s">
        <v>11</v>
      </c>
      <c r="O238" s="128">
        <v>2250</v>
      </c>
      <c r="P238" s="68"/>
      <c r="Q238" s="16" t="s">
        <v>19</v>
      </c>
      <c r="R238" s="141">
        <f>A238*O238</f>
        <v>0</v>
      </c>
      <c r="S238" s="142"/>
      <c r="T238" s="142"/>
      <c r="U238" s="143"/>
    </row>
    <row r="239" spans="1:21" x14ac:dyDescent="0.3">
      <c r="A239" s="95"/>
      <c r="B239" s="96"/>
      <c r="C239" s="97"/>
      <c r="D239" s="67" t="s">
        <v>120</v>
      </c>
      <c r="E239" s="68"/>
      <c r="F239" s="68"/>
      <c r="G239" s="68"/>
      <c r="H239" s="68"/>
      <c r="I239" s="68"/>
      <c r="J239" s="68"/>
      <c r="K239" s="68"/>
      <c r="L239" s="68"/>
      <c r="M239" s="69"/>
      <c r="N239" s="9" t="s">
        <v>11</v>
      </c>
      <c r="O239" s="68" t="s">
        <v>366</v>
      </c>
      <c r="P239" s="68"/>
      <c r="Q239" s="69"/>
      <c r="R239" s="141">
        <f>A239*860</f>
        <v>0</v>
      </c>
      <c r="S239" s="142"/>
      <c r="T239" s="142"/>
      <c r="U239" s="143"/>
    </row>
    <row r="240" spans="1:21" x14ac:dyDescent="0.3">
      <c r="A240" s="22" t="s">
        <v>121</v>
      </c>
      <c r="B240" s="10"/>
      <c r="C240" s="10"/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23"/>
      <c r="S240" s="23"/>
      <c r="T240" s="23"/>
      <c r="U240" s="24"/>
    </row>
    <row r="241" spans="1:21" x14ac:dyDescent="0.3">
      <c r="A241" s="95"/>
      <c r="B241" s="96"/>
      <c r="C241" s="97"/>
      <c r="D241" s="67" t="s">
        <v>123</v>
      </c>
      <c r="E241" s="68"/>
      <c r="F241" s="68"/>
      <c r="G241" s="68"/>
      <c r="H241" s="68"/>
      <c r="I241" s="68"/>
      <c r="J241" s="68"/>
      <c r="K241" s="68"/>
      <c r="L241" s="68"/>
      <c r="M241" s="69"/>
      <c r="N241" s="14" t="s">
        <v>11</v>
      </c>
      <c r="O241" s="127">
        <v>8</v>
      </c>
      <c r="P241" s="68"/>
      <c r="Q241" s="10" t="s">
        <v>45</v>
      </c>
      <c r="R241" s="141">
        <f>A241*O241</f>
        <v>0</v>
      </c>
      <c r="S241" s="142"/>
      <c r="T241" s="142"/>
      <c r="U241" s="143"/>
    </row>
    <row r="242" spans="1:21" x14ac:dyDescent="0.3">
      <c r="A242" s="95"/>
      <c r="B242" s="96"/>
      <c r="C242" s="97"/>
      <c r="D242" s="67" t="s">
        <v>124</v>
      </c>
      <c r="E242" s="68"/>
      <c r="F242" s="68"/>
      <c r="G242" s="68"/>
      <c r="H242" s="68"/>
      <c r="I242" s="68"/>
      <c r="J242" s="68"/>
      <c r="K242" s="68"/>
      <c r="L242" s="68"/>
      <c r="M242" s="69"/>
      <c r="N242" s="14" t="s">
        <v>11</v>
      </c>
      <c r="O242" s="127">
        <v>10.5</v>
      </c>
      <c r="P242" s="68"/>
      <c r="Q242" s="10" t="s">
        <v>45</v>
      </c>
      <c r="R242" s="141">
        <f t="shared" ref="R242:R247" si="9">A242*O242</f>
        <v>0</v>
      </c>
      <c r="S242" s="142"/>
      <c r="T242" s="142"/>
      <c r="U242" s="143"/>
    </row>
    <row r="243" spans="1:21" x14ac:dyDescent="0.3">
      <c r="A243" s="95"/>
      <c r="B243" s="96"/>
      <c r="C243" s="97"/>
      <c r="D243" s="67" t="s">
        <v>125</v>
      </c>
      <c r="E243" s="68"/>
      <c r="F243" s="68"/>
      <c r="G243" s="68"/>
      <c r="H243" s="68"/>
      <c r="I243" s="68"/>
      <c r="J243" s="68"/>
      <c r="K243" s="68"/>
      <c r="L243" s="68"/>
      <c r="M243" s="69"/>
      <c r="N243" s="14" t="s">
        <v>11</v>
      </c>
      <c r="O243" s="127">
        <v>8.5</v>
      </c>
      <c r="P243" s="68"/>
      <c r="Q243" s="10" t="s">
        <v>116</v>
      </c>
      <c r="R243" s="141">
        <f t="shared" si="9"/>
        <v>0</v>
      </c>
      <c r="S243" s="142"/>
      <c r="T243" s="142"/>
      <c r="U243" s="143"/>
    </row>
    <row r="244" spans="1:21" x14ac:dyDescent="0.3">
      <c r="A244" s="95"/>
      <c r="B244" s="96"/>
      <c r="C244" s="97"/>
      <c r="D244" s="67" t="s">
        <v>126</v>
      </c>
      <c r="E244" s="68"/>
      <c r="F244" s="68"/>
      <c r="G244" s="68"/>
      <c r="H244" s="68"/>
      <c r="I244" s="68"/>
      <c r="J244" s="68"/>
      <c r="K244" s="68"/>
      <c r="L244" s="68"/>
      <c r="M244" s="69"/>
      <c r="N244" s="14" t="s">
        <v>11</v>
      </c>
      <c r="O244" s="128">
        <v>22</v>
      </c>
      <c r="P244" s="68"/>
      <c r="Q244" s="10" t="s">
        <v>116</v>
      </c>
      <c r="R244" s="141">
        <f t="shared" si="9"/>
        <v>0</v>
      </c>
      <c r="S244" s="142"/>
      <c r="T244" s="142"/>
      <c r="U244" s="143"/>
    </row>
    <row r="245" spans="1:21" x14ac:dyDescent="0.3">
      <c r="A245" s="95"/>
      <c r="B245" s="96"/>
      <c r="C245" s="97"/>
      <c r="D245" s="67" t="s">
        <v>105</v>
      </c>
      <c r="E245" s="68"/>
      <c r="F245" s="68"/>
      <c r="G245" s="68"/>
      <c r="H245" s="68"/>
      <c r="I245" s="68"/>
      <c r="J245" s="68"/>
      <c r="K245" s="68"/>
      <c r="L245" s="68"/>
      <c r="M245" s="69"/>
      <c r="N245" s="14" t="s">
        <v>11</v>
      </c>
      <c r="O245" s="127">
        <v>7.75</v>
      </c>
      <c r="P245" s="68"/>
      <c r="Q245" s="10" t="s">
        <v>116</v>
      </c>
      <c r="R245" s="141">
        <f t="shared" si="9"/>
        <v>0</v>
      </c>
      <c r="S245" s="142"/>
      <c r="T245" s="142"/>
      <c r="U245" s="143"/>
    </row>
    <row r="246" spans="1:21" x14ac:dyDescent="0.3">
      <c r="A246" s="95"/>
      <c r="B246" s="96"/>
      <c r="C246" s="97"/>
      <c r="D246" s="67" t="s">
        <v>106</v>
      </c>
      <c r="E246" s="68"/>
      <c r="F246" s="68"/>
      <c r="G246" s="68"/>
      <c r="H246" s="68"/>
      <c r="I246" s="68"/>
      <c r="J246" s="68"/>
      <c r="K246" s="68"/>
      <c r="L246" s="68"/>
      <c r="M246" s="69"/>
      <c r="N246" s="14" t="s">
        <v>11</v>
      </c>
      <c r="O246" s="127">
        <v>9</v>
      </c>
      <c r="P246" s="68"/>
      <c r="Q246" s="10" t="s">
        <v>116</v>
      </c>
      <c r="R246" s="141">
        <f t="shared" si="9"/>
        <v>0</v>
      </c>
      <c r="S246" s="142"/>
      <c r="T246" s="142"/>
      <c r="U246" s="143"/>
    </row>
    <row r="247" spans="1:21" x14ac:dyDescent="0.3">
      <c r="A247" s="95"/>
      <c r="B247" s="96"/>
      <c r="C247" s="97"/>
      <c r="D247" s="67" t="s">
        <v>127</v>
      </c>
      <c r="E247" s="68"/>
      <c r="F247" s="68"/>
      <c r="G247" s="68"/>
      <c r="H247" s="68"/>
      <c r="I247" s="68"/>
      <c r="J247" s="68"/>
      <c r="K247" s="68"/>
      <c r="L247" s="68"/>
      <c r="M247" s="69"/>
      <c r="N247" s="14" t="s">
        <v>11</v>
      </c>
      <c r="O247" s="128">
        <v>10</v>
      </c>
      <c r="P247" s="68"/>
      <c r="Q247" s="10" t="s">
        <v>116</v>
      </c>
      <c r="R247" s="141">
        <f t="shared" si="9"/>
        <v>0</v>
      </c>
      <c r="S247" s="142"/>
      <c r="T247" s="142"/>
      <c r="U247" s="143"/>
    </row>
    <row r="248" spans="1:21" ht="27.75" customHeight="1" x14ac:dyDescent="0.3">
      <c r="A248" s="95"/>
      <c r="B248" s="96"/>
      <c r="C248" s="97"/>
      <c r="D248" s="67" t="s">
        <v>128</v>
      </c>
      <c r="E248" s="68"/>
      <c r="F248" s="68"/>
      <c r="G248" s="68"/>
      <c r="H248" s="68"/>
      <c r="I248" s="68"/>
      <c r="J248" s="68"/>
      <c r="K248" s="68"/>
      <c r="L248" s="68"/>
      <c r="M248" s="69"/>
      <c r="N248" s="14"/>
      <c r="O248" s="195" t="s">
        <v>367</v>
      </c>
      <c r="P248" s="195"/>
      <c r="Q248" s="196"/>
      <c r="R248" s="141">
        <f>IF(A248&gt;0,IF(A248&gt;8,A248*290,2320),0)</f>
        <v>0</v>
      </c>
      <c r="S248" s="142"/>
      <c r="T248" s="142"/>
      <c r="U248" s="143"/>
    </row>
    <row r="249" spans="1:21" x14ac:dyDescent="0.3">
      <c r="A249" s="161" t="s">
        <v>122</v>
      </c>
      <c r="B249" s="162"/>
      <c r="C249" s="162"/>
      <c r="D249" s="162"/>
      <c r="E249" s="162"/>
      <c r="F249" s="162"/>
      <c r="G249" s="162"/>
      <c r="H249" s="162"/>
      <c r="I249" s="162"/>
      <c r="J249" s="162"/>
      <c r="K249" s="162"/>
      <c r="L249" s="162"/>
      <c r="M249" s="162"/>
      <c r="N249" s="162"/>
      <c r="O249" s="162"/>
      <c r="P249" s="162"/>
      <c r="Q249" s="163"/>
      <c r="R249" s="164">
        <f>SUM(R237:U248)</f>
        <v>0</v>
      </c>
      <c r="S249" s="165"/>
      <c r="T249" s="165"/>
      <c r="U249" s="166"/>
    </row>
    <row r="265" spans="1:21" x14ac:dyDescent="0.3">
      <c r="A265" s="84" t="s">
        <v>46</v>
      </c>
      <c r="B265" s="85"/>
      <c r="C265" s="85"/>
      <c r="D265" s="85"/>
      <c r="E265" s="85"/>
      <c r="F265" s="85"/>
      <c r="G265" s="85"/>
      <c r="H265" s="85"/>
      <c r="I265" s="85"/>
      <c r="J265" s="85"/>
      <c r="K265" s="85"/>
      <c r="L265" s="85"/>
      <c r="M265" s="85"/>
      <c r="N265" s="85"/>
      <c r="O265" s="85"/>
      <c r="P265" s="85"/>
      <c r="Q265" s="86"/>
      <c r="R265" s="197">
        <f>SUM(R233,R249)</f>
        <v>0</v>
      </c>
      <c r="S265" s="198"/>
      <c r="T265" s="198"/>
      <c r="U265" s="199"/>
    </row>
    <row r="266" spans="1:21" x14ac:dyDescent="0.3">
      <c r="A266" s="60"/>
      <c r="B266" s="60"/>
      <c r="C266" s="60"/>
      <c r="D266" s="60"/>
      <c r="E266" s="60"/>
      <c r="F266" s="60"/>
      <c r="G266" s="60"/>
      <c r="H266" s="60"/>
      <c r="I266" s="60"/>
      <c r="J266" s="60"/>
      <c r="K266" s="60"/>
      <c r="L266" s="60"/>
      <c r="M266" s="60"/>
      <c r="N266" s="60"/>
      <c r="O266" s="60"/>
      <c r="P266" s="60"/>
      <c r="Q266" s="60"/>
      <c r="R266" s="61"/>
      <c r="S266" s="62"/>
      <c r="T266" s="62"/>
      <c r="U266" s="62"/>
    </row>
    <row r="268" spans="1:21" x14ac:dyDescent="0.3">
      <c r="A268" s="3" t="s">
        <v>129</v>
      </c>
    </row>
    <row r="269" spans="1:21" x14ac:dyDescent="0.3">
      <c r="A269" s="1" t="s">
        <v>130</v>
      </c>
    </row>
    <row r="270" spans="1:21" ht="9.9" customHeight="1" x14ac:dyDescent="0.3"/>
    <row r="271" spans="1:21" x14ac:dyDescent="0.3">
      <c r="A271" s="1" t="s">
        <v>131</v>
      </c>
    </row>
    <row r="272" spans="1:21" ht="14.5" thickBot="1" x14ac:dyDescent="0.35">
      <c r="A272" s="167" t="s">
        <v>14</v>
      </c>
      <c r="B272" s="170"/>
      <c r="C272" s="171"/>
      <c r="D272" s="167" t="s">
        <v>15</v>
      </c>
      <c r="E272" s="170"/>
      <c r="F272" s="170"/>
      <c r="G272" s="170"/>
      <c r="H272" s="170"/>
      <c r="I272" s="170"/>
      <c r="J272" s="170"/>
      <c r="K272" s="170"/>
      <c r="L272" s="170"/>
      <c r="M272" s="171"/>
      <c r="N272" s="167" t="s">
        <v>16</v>
      </c>
      <c r="O272" s="170"/>
      <c r="P272" s="170"/>
      <c r="Q272" s="170"/>
      <c r="R272" s="170" t="s">
        <v>17</v>
      </c>
      <c r="S272" s="170"/>
      <c r="T272" s="170"/>
      <c r="U272" s="171"/>
    </row>
    <row r="273" spans="1:21" ht="14.5" thickTop="1" x14ac:dyDescent="0.3">
      <c r="A273" s="174"/>
      <c r="B273" s="175"/>
      <c r="C273" s="176"/>
      <c r="D273" s="177" t="s">
        <v>133</v>
      </c>
      <c r="E273" s="178"/>
      <c r="F273" s="178"/>
      <c r="G273" s="178"/>
      <c r="H273" s="178"/>
      <c r="I273" s="178"/>
      <c r="J273" s="178"/>
      <c r="K273" s="178"/>
      <c r="L273" s="178"/>
      <c r="M273" s="179"/>
      <c r="N273" s="7" t="s">
        <v>11</v>
      </c>
      <c r="O273" s="180">
        <v>12800</v>
      </c>
      <c r="P273" s="178"/>
      <c r="Q273" s="15"/>
      <c r="R273" s="183">
        <f>A273*O273</f>
        <v>0</v>
      </c>
      <c r="S273" s="184"/>
      <c r="T273" s="184"/>
      <c r="U273" s="185"/>
    </row>
    <row r="274" spans="1:21" x14ac:dyDescent="0.3">
      <c r="A274" s="95"/>
      <c r="B274" s="96"/>
      <c r="C274" s="97"/>
      <c r="D274" s="67" t="s">
        <v>134</v>
      </c>
      <c r="E274" s="68"/>
      <c r="F274" s="68"/>
      <c r="G274" s="68"/>
      <c r="H274" s="68"/>
      <c r="I274" s="68"/>
      <c r="J274" s="68"/>
      <c r="K274" s="68"/>
      <c r="L274" s="68"/>
      <c r="M274" s="69"/>
      <c r="N274" s="9" t="s">
        <v>11</v>
      </c>
      <c r="O274" s="128">
        <v>35</v>
      </c>
      <c r="P274" s="68"/>
      <c r="Q274" s="16" t="s">
        <v>145</v>
      </c>
      <c r="R274" s="141">
        <f>A274*O274</f>
        <v>0</v>
      </c>
      <c r="S274" s="142"/>
      <c r="T274" s="142"/>
      <c r="U274" s="143"/>
    </row>
    <row r="275" spans="1:21" x14ac:dyDescent="0.3">
      <c r="A275" s="95"/>
      <c r="B275" s="96"/>
      <c r="C275" s="97"/>
      <c r="D275" s="67" t="s">
        <v>135</v>
      </c>
      <c r="E275" s="68"/>
      <c r="F275" s="68"/>
      <c r="G275" s="68"/>
      <c r="H275" s="68"/>
      <c r="I275" s="68"/>
      <c r="J275" s="68"/>
      <c r="K275" s="68"/>
      <c r="L275" s="68"/>
      <c r="M275" s="69"/>
      <c r="N275" s="9" t="s">
        <v>11</v>
      </c>
      <c r="O275" s="128">
        <v>25</v>
      </c>
      <c r="P275" s="68"/>
      <c r="Q275" s="16" t="s">
        <v>145</v>
      </c>
      <c r="R275" s="141">
        <f t="shared" ref="R275:R278" si="10">A275*O275</f>
        <v>0</v>
      </c>
      <c r="S275" s="142"/>
      <c r="T275" s="142"/>
      <c r="U275" s="143"/>
    </row>
    <row r="276" spans="1:21" x14ac:dyDescent="0.3">
      <c r="A276" s="95"/>
      <c r="B276" s="96"/>
      <c r="C276" s="97"/>
      <c r="D276" s="67" t="s">
        <v>136</v>
      </c>
      <c r="E276" s="68"/>
      <c r="F276" s="68"/>
      <c r="G276" s="68"/>
      <c r="H276" s="68"/>
      <c r="I276" s="68"/>
      <c r="J276" s="68"/>
      <c r="K276" s="68"/>
      <c r="L276" s="68"/>
      <c r="M276" s="69"/>
      <c r="N276" s="9" t="s">
        <v>11</v>
      </c>
      <c r="O276" s="128">
        <v>36</v>
      </c>
      <c r="P276" s="68"/>
      <c r="Q276" s="16" t="s">
        <v>145</v>
      </c>
      <c r="R276" s="141">
        <f t="shared" si="10"/>
        <v>0</v>
      </c>
      <c r="S276" s="142"/>
      <c r="T276" s="142"/>
      <c r="U276" s="143"/>
    </row>
    <row r="277" spans="1:21" x14ac:dyDescent="0.3">
      <c r="A277" s="95"/>
      <c r="B277" s="96"/>
      <c r="C277" s="97"/>
      <c r="D277" s="67" t="s">
        <v>137</v>
      </c>
      <c r="E277" s="68"/>
      <c r="F277" s="68"/>
      <c r="G277" s="68"/>
      <c r="H277" s="68"/>
      <c r="I277" s="68"/>
      <c r="J277" s="68"/>
      <c r="K277" s="68"/>
      <c r="L277" s="68"/>
      <c r="M277" s="69"/>
      <c r="N277" s="9" t="s">
        <v>11</v>
      </c>
      <c r="O277" s="128">
        <v>5000</v>
      </c>
      <c r="P277" s="68"/>
      <c r="Q277" s="16" t="s">
        <v>146</v>
      </c>
      <c r="R277" s="141">
        <f t="shared" si="10"/>
        <v>0</v>
      </c>
      <c r="S277" s="142"/>
      <c r="T277" s="142"/>
      <c r="U277" s="143"/>
    </row>
    <row r="278" spans="1:21" x14ac:dyDescent="0.3">
      <c r="A278" s="95"/>
      <c r="B278" s="96"/>
      <c r="C278" s="97"/>
      <c r="D278" s="67" t="s">
        <v>138</v>
      </c>
      <c r="E278" s="68"/>
      <c r="F278" s="68"/>
      <c r="G278" s="68"/>
      <c r="H278" s="68"/>
      <c r="I278" s="68"/>
      <c r="J278" s="68"/>
      <c r="K278" s="68"/>
      <c r="L278" s="68"/>
      <c r="M278" s="69"/>
      <c r="N278" s="9" t="s">
        <v>11</v>
      </c>
      <c r="O278" s="128">
        <v>75</v>
      </c>
      <c r="P278" s="68"/>
      <c r="Q278" s="16" t="s">
        <v>145</v>
      </c>
      <c r="R278" s="141">
        <f t="shared" si="10"/>
        <v>0</v>
      </c>
      <c r="S278" s="142"/>
      <c r="T278" s="142"/>
      <c r="U278" s="143"/>
    </row>
    <row r="279" spans="1:21" x14ac:dyDescent="0.3">
      <c r="A279" s="95"/>
      <c r="B279" s="96"/>
      <c r="C279" s="97"/>
      <c r="D279" s="67" t="s">
        <v>139</v>
      </c>
      <c r="E279" s="68"/>
      <c r="F279" s="68"/>
      <c r="G279" s="68"/>
      <c r="H279" s="68"/>
      <c r="I279" s="68"/>
      <c r="J279" s="68"/>
      <c r="K279" s="68"/>
      <c r="L279" s="68"/>
      <c r="M279" s="69"/>
      <c r="N279" s="9" t="s">
        <v>11</v>
      </c>
      <c r="O279" s="127">
        <v>1.25</v>
      </c>
      <c r="P279" s="68"/>
      <c r="Q279" s="16" t="s">
        <v>115</v>
      </c>
      <c r="R279" s="141">
        <f>IF(A279&gt;0,IF(A279*1.25&gt;1000,A279,1000),0)</f>
        <v>0</v>
      </c>
      <c r="S279" s="142"/>
      <c r="T279" s="142"/>
      <c r="U279" s="143"/>
    </row>
    <row r="280" spans="1:21" ht="15" customHeight="1" x14ac:dyDescent="0.3">
      <c r="A280" s="98"/>
      <c r="B280" s="99"/>
      <c r="C280" s="100"/>
      <c r="D280" s="192" t="s">
        <v>140</v>
      </c>
      <c r="E280" s="193"/>
      <c r="F280" s="193"/>
      <c r="G280" s="193"/>
      <c r="H280" s="193"/>
      <c r="I280" s="193"/>
      <c r="J280" s="193"/>
      <c r="K280" s="193"/>
      <c r="L280" s="193"/>
      <c r="M280" s="194"/>
      <c r="N280" s="93" t="s">
        <v>11</v>
      </c>
      <c r="O280" s="181">
        <v>6</v>
      </c>
      <c r="P280" s="151"/>
      <c r="Q280" s="65" t="s">
        <v>115</v>
      </c>
      <c r="R280" s="144"/>
      <c r="S280" s="145"/>
      <c r="T280" s="145"/>
      <c r="U280" s="146"/>
    </row>
    <row r="281" spans="1:21" ht="15" customHeight="1" x14ac:dyDescent="0.3">
      <c r="A281" s="101"/>
      <c r="B281" s="102"/>
      <c r="C281" s="103"/>
      <c r="D281" s="189" t="s">
        <v>141</v>
      </c>
      <c r="E281" s="190"/>
      <c r="F281" s="190"/>
      <c r="G281" s="190"/>
      <c r="H281" s="190"/>
      <c r="I281" s="190"/>
      <c r="J281" s="190"/>
      <c r="K281" s="190"/>
      <c r="L281" s="190"/>
      <c r="M281" s="191"/>
      <c r="N281" s="94"/>
      <c r="O281" s="152"/>
      <c r="P281" s="152"/>
      <c r="Q281" s="66"/>
      <c r="R281" s="147">
        <f>IF(A280&gt;0,IF(A280*6&gt;200,A280*6,200),0)</f>
        <v>0</v>
      </c>
      <c r="S281" s="148"/>
      <c r="T281" s="148"/>
      <c r="U281" s="149"/>
    </row>
    <row r="282" spans="1:21" x14ac:dyDescent="0.3">
      <c r="A282" s="95"/>
      <c r="B282" s="96"/>
      <c r="C282" s="97"/>
      <c r="D282" s="67" t="s">
        <v>142</v>
      </c>
      <c r="E282" s="68"/>
      <c r="F282" s="68"/>
      <c r="G282" s="68"/>
      <c r="H282" s="68"/>
      <c r="I282" s="68"/>
      <c r="J282" s="68"/>
      <c r="K282" s="68"/>
      <c r="L282" s="68"/>
      <c r="M282" s="69"/>
      <c r="N282" s="9" t="s">
        <v>11</v>
      </c>
      <c r="O282" s="127">
        <v>8</v>
      </c>
      <c r="P282" s="68"/>
      <c r="Q282" s="16" t="s">
        <v>115</v>
      </c>
      <c r="R282" s="141">
        <f>IF(A282&gt;0,IF(A282*8&gt;200,A282*8,200),0)</f>
        <v>0</v>
      </c>
      <c r="S282" s="142"/>
      <c r="T282" s="142"/>
      <c r="U282" s="143"/>
    </row>
    <row r="283" spans="1:21" x14ac:dyDescent="0.3">
      <c r="A283" s="98"/>
      <c r="B283" s="99"/>
      <c r="C283" s="100"/>
      <c r="D283" s="182" t="s">
        <v>143</v>
      </c>
      <c r="E283" s="151"/>
      <c r="F283" s="151"/>
      <c r="G283" s="151"/>
      <c r="H283" s="151"/>
      <c r="I283" s="151"/>
      <c r="J283" s="151"/>
      <c r="K283" s="151"/>
      <c r="L283" s="151"/>
      <c r="M283" s="151"/>
      <c r="N283" s="93" t="s">
        <v>11</v>
      </c>
      <c r="O283" s="150">
        <v>20</v>
      </c>
      <c r="P283" s="151"/>
      <c r="Q283" s="65" t="s">
        <v>115</v>
      </c>
      <c r="R283" s="144"/>
      <c r="S283" s="145"/>
      <c r="T283" s="145"/>
      <c r="U283" s="146"/>
    </row>
    <row r="284" spans="1:21" x14ac:dyDescent="0.3">
      <c r="A284" s="101"/>
      <c r="B284" s="102"/>
      <c r="C284" s="103"/>
      <c r="D284" s="229" t="s">
        <v>144</v>
      </c>
      <c r="E284" s="152"/>
      <c r="F284" s="152"/>
      <c r="G284" s="152"/>
      <c r="H284" s="152"/>
      <c r="I284" s="152"/>
      <c r="J284" s="152"/>
      <c r="K284" s="152"/>
      <c r="L284" s="152"/>
      <c r="M284" s="66"/>
      <c r="N284" s="94"/>
      <c r="O284" s="152"/>
      <c r="P284" s="152"/>
      <c r="Q284" s="66"/>
      <c r="R284" s="147">
        <f>A283*O283</f>
        <v>0</v>
      </c>
      <c r="S284" s="148"/>
      <c r="T284" s="148"/>
      <c r="U284" s="149"/>
    </row>
    <row r="285" spans="1:21" x14ac:dyDescent="0.3">
      <c r="A285" s="161" t="s">
        <v>132</v>
      </c>
      <c r="B285" s="162"/>
      <c r="C285" s="162"/>
      <c r="D285" s="162"/>
      <c r="E285" s="162"/>
      <c r="F285" s="162"/>
      <c r="G285" s="162"/>
      <c r="H285" s="162"/>
      <c r="I285" s="162"/>
      <c r="J285" s="162"/>
      <c r="K285" s="162"/>
      <c r="L285" s="162"/>
      <c r="M285" s="162"/>
      <c r="N285" s="162"/>
      <c r="O285" s="162"/>
      <c r="P285" s="162"/>
      <c r="Q285" s="163"/>
      <c r="R285" s="164">
        <f>SUM(R273:U284)</f>
        <v>0</v>
      </c>
      <c r="S285" s="165"/>
      <c r="T285" s="165"/>
      <c r="U285" s="166"/>
    </row>
    <row r="286" spans="1:21" ht="9.9" customHeight="1" x14ac:dyDescent="0.3"/>
    <row r="287" spans="1:21" x14ac:dyDescent="0.3">
      <c r="A287" s="1" t="s">
        <v>147</v>
      </c>
    </row>
    <row r="288" spans="1:21" ht="14.5" thickBot="1" x14ac:dyDescent="0.35">
      <c r="A288" s="167" t="s">
        <v>14</v>
      </c>
      <c r="B288" s="170"/>
      <c r="C288" s="171"/>
      <c r="D288" s="167" t="s">
        <v>15</v>
      </c>
      <c r="E288" s="170"/>
      <c r="F288" s="170"/>
      <c r="G288" s="170"/>
      <c r="H288" s="170"/>
      <c r="I288" s="170"/>
      <c r="J288" s="170"/>
      <c r="K288" s="170"/>
      <c r="L288" s="170"/>
      <c r="M288" s="171"/>
      <c r="N288" s="167" t="s">
        <v>16</v>
      </c>
      <c r="O288" s="170"/>
      <c r="P288" s="170"/>
      <c r="Q288" s="171"/>
      <c r="R288" s="167" t="s">
        <v>17</v>
      </c>
      <c r="S288" s="170"/>
      <c r="T288" s="170"/>
      <c r="U288" s="171"/>
    </row>
    <row r="289" spans="1:21" ht="14.5" thickTop="1" x14ac:dyDescent="0.3">
      <c r="A289" s="174"/>
      <c r="B289" s="175"/>
      <c r="C289" s="176"/>
      <c r="D289" s="177" t="s">
        <v>149</v>
      </c>
      <c r="E289" s="178"/>
      <c r="F289" s="178"/>
      <c r="G289" s="178"/>
      <c r="H289" s="178"/>
      <c r="I289" s="178"/>
      <c r="J289" s="178"/>
      <c r="K289" s="178"/>
      <c r="L289" s="178"/>
      <c r="M289" s="179"/>
      <c r="N289" s="15" t="s">
        <v>11</v>
      </c>
      <c r="O289" s="188">
        <v>3.5</v>
      </c>
      <c r="P289" s="188"/>
      <c r="Q289" s="8" t="s">
        <v>115</v>
      </c>
      <c r="R289" s="183">
        <f>A289*O289</f>
        <v>0</v>
      </c>
      <c r="S289" s="184"/>
      <c r="T289" s="184"/>
      <c r="U289" s="185"/>
    </row>
    <row r="290" spans="1:21" x14ac:dyDescent="0.3">
      <c r="A290" s="95"/>
      <c r="B290" s="96"/>
      <c r="C290" s="97"/>
      <c r="D290" s="67" t="s">
        <v>150</v>
      </c>
      <c r="E290" s="68"/>
      <c r="F290" s="68"/>
      <c r="G290" s="68"/>
      <c r="H290" s="68"/>
      <c r="I290" s="68"/>
      <c r="J290" s="68"/>
      <c r="K290" s="68"/>
      <c r="L290" s="68"/>
      <c r="M290" s="69"/>
      <c r="N290" s="54" t="s">
        <v>375</v>
      </c>
      <c r="O290" s="10"/>
      <c r="P290" s="10"/>
      <c r="Q290" s="10"/>
      <c r="R290" s="141">
        <f>A290*3</f>
        <v>0</v>
      </c>
      <c r="S290" s="142"/>
      <c r="T290" s="142"/>
      <c r="U290" s="143"/>
    </row>
    <row r="291" spans="1:21" x14ac:dyDescent="0.3">
      <c r="A291" s="95"/>
      <c r="B291" s="96"/>
      <c r="C291" s="97"/>
      <c r="D291" s="67" t="s">
        <v>151</v>
      </c>
      <c r="E291" s="68"/>
      <c r="F291" s="68"/>
      <c r="G291" s="68"/>
      <c r="H291" s="68"/>
      <c r="I291" s="68"/>
      <c r="J291" s="68"/>
      <c r="K291" s="68"/>
      <c r="L291" s="68"/>
      <c r="M291" s="69"/>
      <c r="N291" s="54" t="s">
        <v>368</v>
      </c>
      <c r="O291" s="10"/>
      <c r="P291" s="10"/>
      <c r="Q291" s="10"/>
      <c r="R291" s="141">
        <f>A291*6.25</f>
        <v>0</v>
      </c>
      <c r="S291" s="142"/>
      <c r="T291" s="142"/>
      <c r="U291" s="143"/>
    </row>
    <row r="292" spans="1:21" x14ac:dyDescent="0.3">
      <c r="A292" s="95"/>
      <c r="B292" s="96"/>
      <c r="C292" s="97"/>
      <c r="D292" s="67" t="s">
        <v>152</v>
      </c>
      <c r="E292" s="68"/>
      <c r="F292" s="68"/>
      <c r="G292" s="68"/>
      <c r="H292" s="68"/>
      <c r="I292" s="68"/>
      <c r="J292" s="68"/>
      <c r="K292" s="68"/>
      <c r="L292" s="68"/>
      <c r="M292" s="69"/>
      <c r="N292" s="55" t="s">
        <v>376</v>
      </c>
      <c r="O292" s="10"/>
      <c r="P292" s="10"/>
      <c r="Q292" s="10"/>
      <c r="R292" s="141">
        <f>A292*18</f>
        <v>0</v>
      </c>
      <c r="S292" s="142"/>
      <c r="T292" s="142"/>
      <c r="U292" s="143"/>
    </row>
    <row r="293" spans="1:21" x14ac:dyDescent="0.3">
      <c r="A293" s="95"/>
      <c r="B293" s="96"/>
      <c r="C293" s="97"/>
      <c r="D293" s="67" t="s">
        <v>153</v>
      </c>
      <c r="E293" s="68"/>
      <c r="F293" s="68"/>
      <c r="G293" s="68"/>
      <c r="H293" s="68"/>
      <c r="I293" s="68"/>
      <c r="J293" s="68"/>
      <c r="K293" s="68"/>
      <c r="L293" s="68"/>
      <c r="M293" s="69"/>
      <c r="N293" s="25" t="s">
        <v>377</v>
      </c>
      <c r="O293" s="10"/>
      <c r="P293" s="10"/>
      <c r="Q293" s="10"/>
      <c r="R293" s="141">
        <f>A293*12</f>
        <v>0</v>
      </c>
      <c r="S293" s="142"/>
      <c r="T293" s="142"/>
      <c r="U293" s="143"/>
    </row>
    <row r="294" spans="1:21" x14ac:dyDescent="0.3">
      <c r="A294" s="95"/>
      <c r="B294" s="96"/>
      <c r="C294" s="97"/>
      <c r="D294" s="67" t="s">
        <v>154</v>
      </c>
      <c r="E294" s="68"/>
      <c r="F294" s="68"/>
      <c r="G294" s="68"/>
      <c r="H294" s="68"/>
      <c r="I294" s="68"/>
      <c r="J294" s="68"/>
      <c r="K294" s="68"/>
      <c r="L294" s="68"/>
      <c r="M294" s="69"/>
      <c r="N294" s="25" t="s">
        <v>378</v>
      </c>
      <c r="O294" s="10"/>
      <c r="P294" s="10"/>
      <c r="Q294" s="10"/>
      <c r="R294" s="141">
        <f>A294*24</f>
        <v>0</v>
      </c>
      <c r="S294" s="142"/>
      <c r="T294" s="142"/>
      <c r="U294" s="143"/>
    </row>
    <row r="295" spans="1:21" x14ac:dyDescent="0.3">
      <c r="A295" s="95"/>
      <c r="B295" s="96"/>
      <c r="C295" s="97"/>
      <c r="D295" s="67" t="s">
        <v>155</v>
      </c>
      <c r="E295" s="68"/>
      <c r="F295" s="68"/>
      <c r="G295" s="68"/>
      <c r="H295" s="68"/>
      <c r="I295" s="68"/>
      <c r="J295" s="68"/>
      <c r="K295" s="68"/>
      <c r="L295" s="68"/>
      <c r="M295" s="69"/>
      <c r="N295" s="25" t="s">
        <v>369</v>
      </c>
      <c r="O295" s="10"/>
      <c r="P295" s="10"/>
      <c r="Q295" s="10"/>
      <c r="R295" s="141">
        <f>A295*16</f>
        <v>0</v>
      </c>
      <c r="S295" s="142"/>
      <c r="T295" s="142"/>
      <c r="U295" s="143"/>
    </row>
    <row r="296" spans="1:21" x14ac:dyDescent="0.3">
      <c r="A296" s="95"/>
      <c r="B296" s="96"/>
      <c r="C296" s="97"/>
      <c r="D296" s="67" t="s">
        <v>156</v>
      </c>
      <c r="E296" s="68"/>
      <c r="F296" s="68"/>
      <c r="G296" s="68"/>
      <c r="H296" s="68"/>
      <c r="I296" s="68"/>
      <c r="J296" s="68"/>
      <c r="K296" s="68"/>
      <c r="L296" s="68"/>
      <c r="M296" s="69"/>
      <c r="N296" s="25" t="s">
        <v>379</v>
      </c>
      <c r="O296" s="10"/>
      <c r="P296" s="10"/>
      <c r="Q296" s="10"/>
      <c r="R296" s="141">
        <f>A296*11</f>
        <v>0</v>
      </c>
      <c r="S296" s="142"/>
      <c r="T296" s="142"/>
      <c r="U296" s="143"/>
    </row>
    <row r="297" spans="1:21" x14ac:dyDescent="0.3">
      <c r="A297" s="26" t="s">
        <v>157</v>
      </c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27"/>
    </row>
    <row r="298" spans="1:21" x14ac:dyDescent="0.3">
      <c r="A298" s="95"/>
      <c r="B298" s="96"/>
      <c r="C298" s="97"/>
      <c r="D298" s="67" t="s">
        <v>158</v>
      </c>
      <c r="E298" s="68"/>
      <c r="F298" s="68"/>
      <c r="G298" s="68"/>
      <c r="H298" s="68"/>
      <c r="I298" s="68"/>
      <c r="J298" s="68"/>
      <c r="K298" s="68"/>
      <c r="L298" s="68"/>
      <c r="M298" s="69"/>
      <c r="N298" s="9" t="s">
        <v>11</v>
      </c>
      <c r="O298" s="128">
        <v>21</v>
      </c>
      <c r="P298" s="68"/>
      <c r="Q298" s="10" t="s">
        <v>45</v>
      </c>
      <c r="R298" s="141">
        <f>A298*O298</f>
        <v>0</v>
      </c>
      <c r="S298" s="142"/>
      <c r="T298" s="142"/>
      <c r="U298" s="143"/>
    </row>
    <row r="299" spans="1:21" x14ac:dyDescent="0.3">
      <c r="A299" s="95"/>
      <c r="B299" s="96"/>
      <c r="C299" s="97"/>
      <c r="D299" s="67" t="s">
        <v>159</v>
      </c>
      <c r="E299" s="68"/>
      <c r="F299" s="68"/>
      <c r="G299" s="68"/>
      <c r="H299" s="68"/>
      <c r="I299" s="68"/>
      <c r="J299" s="68"/>
      <c r="K299" s="68"/>
      <c r="L299" s="68"/>
      <c r="M299" s="69"/>
      <c r="N299" s="9" t="s">
        <v>11</v>
      </c>
      <c r="O299" s="128">
        <v>21</v>
      </c>
      <c r="P299" s="68"/>
      <c r="Q299" s="10" t="s">
        <v>45</v>
      </c>
      <c r="R299" s="141">
        <f t="shared" ref="R299:R301" si="11">A299*O299</f>
        <v>0</v>
      </c>
      <c r="S299" s="142"/>
      <c r="T299" s="142"/>
      <c r="U299" s="143"/>
    </row>
    <row r="300" spans="1:21" x14ac:dyDescent="0.3">
      <c r="A300" s="95"/>
      <c r="B300" s="96"/>
      <c r="C300" s="97"/>
      <c r="D300" s="67" t="s">
        <v>160</v>
      </c>
      <c r="E300" s="68"/>
      <c r="F300" s="68"/>
      <c r="G300" s="68"/>
      <c r="H300" s="68"/>
      <c r="I300" s="68"/>
      <c r="J300" s="68"/>
      <c r="K300" s="68"/>
      <c r="L300" s="68"/>
      <c r="M300" s="69"/>
      <c r="N300" s="9" t="s">
        <v>11</v>
      </c>
      <c r="O300" s="128">
        <v>21</v>
      </c>
      <c r="P300" s="68"/>
      <c r="Q300" s="10" t="s">
        <v>45</v>
      </c>
      <c r="R300" s="141">
        <f t="shared" si="11"/>
        <v>0</v>
      </c>
      <c r="S300" s="142"/>
      <c r="T300" s="142"/>
      <c r="U300" s="143"/>
    </row>
    <row r="301" spans="1:21" x14ac:dyDescent="0.3">
      <c r="A301" s="95"/>
      <c r="B301" s="96"/>
      <c r="C301" s="97"/>
      <c r="D301" s="67" t="s">
        <v>161</v>
      </c>
      <c r="E301" s="68"/>
      <c r="F301" s="68"/>
      <c r="G301" s="68"/>
      <c r="H301" s="68"/>
      <c r="I301" s="68"/>
      <c r="J301" s="68"/>
      <c r="K301" s="68"/>
      <c r="L301" s="68"/>
      <c r="M301" s="69"/>
      <c r="N301" s="9" t="s">
        <v>11</v>
      </c>
      <c r="O301" s="128">
        <v>21</v>
      </c>
      <c r="P301" s="68"/>
      <c r="Q301" s="10" t="s">
        <v>45</v>
      </c>
      <c r="R301" s="141">
        <f t="shared" si="11"/>
        <v>0</v>
      </c>
      <c r="S301" s="142"/>
      <c r="T301" s="142"/>
      <c r="U301" s="143"/>
    </row>
    <row r="302" spans="1:21" x14ac:dyDescent="0.3">
      <c r="A302" s="161" t="s">
        <v>148</v>
      </c>
      <c r="B302" s="162"/>
      <c r="C302" s="162"/>
      <c r="D302" s="162"/>
      <c r="E302" s="162"/>
      <c r="F302" s="162"/>
      <c r="G302" s="162"/>
      <c r="H302" s="162"/>
      <c r="I302" s="162"/>
      <c r="J302" s="162"/>
      <c r="K302" s="162"/>
      <c r="L302" s="162"/>
      <c r="M302" s="162"/>
      <c r="N302" s="162"/>
      <c r="O302" s="162"/>
      <c r="P302" s="162"/>
      <c r="Q302" s="163"/>
      <c r="R302" s="164">
        <f>SUM(R289:U296,R298:U301)</f>
        <v>0</v>
      </c>
      <c r="S302" s="165"/>
      <c r="T302" s="165"/>
      <c r="U302" s="166"/>
    </row>
    <row r="318" spans="1:21" x14ac:dyDescent="0.3">
      <c r="A318" s="84" t="s">
        <v>46</v>
      </c>
      <c r="B318" s="85"/>
      <c r="C318" s="85"/>
      <c r="D318" s="85"/>
      <c r="E318" s="85"/>
      <c r="F318" s="85"/>
      <c r="G318" s="85"/>
      <c r="H318" s="85"/>
      <c r="I318" s="85"/>
      <c r="J318" s="85"/>
      <c r="K318" s="85"/>
      <c r="L318" s="85"/>
      <c r="M318" s="85"/>
      <c r="N318" s="85"/>
      <c r="O318" s="85"/>
      <c r="P318" s="85"/>
      <c r="Q318" s="86"/>
      <c r="R318" s="197">
        <f>SUM(R285,R302)</f>
        <v>0</v>
      </c>
      <c r="S318" s="230"/>
      <c r="T318" s="230"/>
      <c r="U318" s="231"/>
    </row>
    <row r="319" spans="1:21" x14ac:dyDescent="0.3">
      <c r="A319" s="60"/>
      <c r="B319" s="60"/>
      <c r="C319" s="60"/>
      <c r="D319" s="60"/>
      <c r="E319" s="60"/>
      <c r="F319" s="60"/>
      <c r="G319" s="60"/>
      <c r="H319" s="60"/>
      <c r="I319" s="60"/>
      <c r="J319" s="60"/>
      <c r="K319" s="60"/>
      <c r="L319" s="60"/>
      <c r="M319" s="60"/>
      <c r="N319" s="60"/>
      <c r="O319" s="60"/>
      <c r="P319" s="60"/>
      <c r="Q319" s="60"/>
      <c r="R319" s="61"/>
      <c r="S319" s="61"/>
      <c r="T319" s="61"/>
      <c r="U319" s="61"/>
    </row>
    <row r="320" spans="1:21" x14ac:dyDescent="0.3">
      <c r="A320" s="60"/>
      <c r="B320" s="60"/>
      <c r="C320" s="60"/>
      <c r="D320" s="60"/>
      <c r="E320" s="60"/>
      <c r="F320" s="60"/>
      <c r="G320" s="60"/>
      <c r="H320" s="60"/>
      <c r="I320" s="60"/>
      <c r="J320" s="60"/>
      <c r="K320" s="60"/>
      <c r="L320" s="60"/>
      <c r="M320" s="60"/>
      <c r="N320" s="60"/>
      <c r="O320" s="60"/>
      <c r="P320" s="60"/>
      <c r="Q320" s="60"/>
      <c r="R320" s="61"/>
      <c r="S320" s="61"/>
      <c r="T320" s="61"/>
      <c r="U320" s="61"/>
    </row>
    <row r="322" spans="1:21" x14ac:dyDescent="0.3">
      <c r="A322" s="1" t="s">
        <v>162</v>
      </c>
    </row>
    <row r="323" spans="1:21" ht="14.5" thickBot="1" x14ac:dyDescent="0.35">
      <c r="A323" s="167" t="s">
        <v>163</v>
      </c>
      <c r="B323" s="170"/>
      <c r="C323" s="171"/>
      <c r="D323" s="167" t="s">
        <v>15</v>
      </c>
      <c r="E323" s="170"/>
      <c r="F323" s="170"/>
      <c r="G323" s="170"/>
      <c r="H323" s="170"/>
      <c r="I323" s="170"/>
      <c r="J323" s="170"/>
      <c r="K323" s="170"/>
      <c r="L323" s="170"/>
      <c r="M323" s="171"/>
      <c r="N323" s="167" t="s">
        <v>16</v>
      </c>
      <c r="O323" s="170"/>
      <c r="P323" s="170"/>
      <c r="Q323" s="171"/>
      <c r="R323" s="167" t="s">
        <v>17</v>
      </c>
      <c r="S323" s="170"/>
      <c r="T323" s="170"/>
      <c r="U323" s="171"/>
    </row>
    <row r="324" spans="1:21" ht="14.5" thickTop="1" x14ac:dyDescent="0.3">
      <c r="A324" s="174"/>
      <c r="B324" s="175"/>
      <c r="C324" s="176"/>
      <c r="D324" s="177" t="s">
        <v>165</v>
      </c>
      <c r="E324" s="178"/>
      <c r="F324" s="178"/>
      <c r="G324" s="178"/>
      <c r="H324" s="178"/>
      <c r="I324" s="178"/>
      <c r="J324" s="178"/>
      <c r="K324" s="178"/>
      <c r="L324" s="178"/>
      <c r="M324" s="179"/>
      <c r="N324" s="7" t="s">
        <v>11</v>
      </c>
      <c r="O324" s="180">
        <v>1800</v>
      </c>
      <c r="P324" s="178"/>
      <c r="Q324" s="8" t="s">
        <v>19</v>
      </c>
      <c r="R324" s="183">
        <f>A324*O324</f>
        <v>0</v>
      </c>
      <c r="S324" s="184"/>
      <c r="T324" s="184"/>
      <c r="U324" s="185"/>
    </row>
    <row r="325" spans="1:21" x14ac:dyDescent="0.3">
      <c r="A325" s="95"/>
      <c r="B325" s="96"/>
      <c r="C325" s="97"/>
      <c r="D325" s="67" t="s">
        <v>166</v>
      </c>
      <c r="E325" s="68"/>
      <c r="F325" s="68"/>
      <c r="G325" s="68"/>
      <c r="H325" s="68"/>
      <c r="I325" s="68"/>
      <c r="J325" s="68"/>
      <c r="K325" s="68"/>
      <c r="L325" s="68"/>
      <c r="M325" s="69"/>
      <c r="N325" s="9" t="s">
        <v>11</v>
      </c>
      <c r="O325" s="128">
        <v>1950</v>
      </c>
      <c r="P325" s="68"/>
      <c r="Q325" s="10" t="s">
        <v>19</v>
      </c>
      <c r="R325" s="141">
        <f>A325*O325</f>
        <v>0</v>
      </c>
      <c r="S325" s="142"/>
      <c r="T325" s="142"/>
      <c r="U325" s="143"/>
    </row>
    <row r="326" spans="1:21" x14ac:dyDescent="0.3">
      <c r="A326" s="95"/>
      <c r="B326" s="96"/>
      <c r="C326" s="97"/>
      <c r="D326" s="67" t="s">
        <v>167</v>
      </c>
      <c r="E326" s="68"/>
      <c r="F326" s="68"/>
      <c r="G326" s="68"/>
      <c r="H326" s="68"/>
      <c r="I326" s="68"/>
      <c r="J326" s="68"/>
      <c r="K326" s="68"/>
      <c r="L326" s="68"/>
      <c r="M326" s="69"/>
      <c r="N326" s="9" t="s">
        <v>11</v>
      </c>
      <c r="O326" s="128">
        <v>2000</v>
      </c>
      <c r="P326" s="68"/>
      <c r="Q326" s="10" t="s">
        <v>19</v>
      </c>
      <c r="R326" s="141">
        <f t="shared" ref="R326:R339" si="12">A326*O326</f>
        <v>0</v>
      </c>
      <c r="S326" s="142"/>
      <c r="T326" s="142"/>
      <c r="U326" s="143"/>
    </row>
    <row r="327" spans="1:21" x14ac:dyDescent="0.3">
      <c r="A327" s="95"/>
      <c r="B327" s="96"/>
      <c r="C327" s="97"/>
      <c r="D327" s="67" t="s">
        <v>168</v>
      </c>
      <c r="E327" s="68"/>
      <c r="F327" s="68"/>
      <c r="G327" s="68"/>
      <c r="H327" s="68"/>
      <c r="I327" s="68"/>
      <c r="J327" s="68"/>
      <c r="K327" s="68"/>
      <c r="L327" s="68"/>
      <c r="M327" s="69"/>
      <c r="N327" s="9" t="s">
        <v>11</v>
      </c>
      <c r="O327" s="128">
        <v>2300</v>
      </c>
      <c r="P327" s="68"/>
      <c r="Q327" s="10" t="s">
        <v>19</v>
      </c>
      <c r="R327" s="141">
        <f t="shared" si="12"/>
        <v>0</v>
      </c>
      <c r="S327" s="142"/>
      <c r="T327" s="142"/>
      <c r="U327" s="143"/>
    </row>
    <row r="328" spans="1:21" x14ac:dyDescent="0.3">
      <c r="A328" s="95"/>
      <c r="B328" s="96"/>
      <c r="C328" s="97"/>
      <c r="D328" s="67" t="s">
        <v>169</v>
      </c>
      <c r="E328" s="68"/>
      <c r="F328" s="68"/>
      <c r="G328" s="68"/>
      <c r="H328" s="68"/>
      <c r="I328" s="68"/>
      <c r="J328" s="68"/>
      <c r="K328" s="68"/>
      <c r="L328" s="68"/>
      <c r="M328" s="69"/>
      <c r="N328" s="9" t="s">
        <v>11</v>
      </c>
      <c r="O328" s="128">
        <v>2000</v>
      </c>
      <c r="P328" s="68"/>
      <c r="Q328" s="10" t="s">
        <v>19</v>
      </c>
      <c r="R328" s="141">
        <f t="shared" si="12"/>
        <v>0</v>
      </c>
      <c r="S328" s="142"/>
      <c r="T328" s="142"/>
      <c r="U328" s="143"/>
    </row>
    <row r="329" spans="1:21" x14ac:dyDescent="0.3">
      <c r="A329" s="95"/>
      <c r="B329" s="96"/>
      <c r="C329" s="97"/>
      <c r="D329" s="67" t="s">
        <v>170</v>
      </c>
      <c r="E329" s="68"/>
      <c r="F329" s="68"/>
      <c r="G329" s="68"/>
      <c r="H329" s="68"/>
      <c r="I329" s="68"/>
      <c r="J329" s="68"/>
      <c r="K329" s="68"/>
      <c r="L329" s="68"/>
      <c r="M329" s="69"/>
      <c r="N329" s="9" t="s">
        <v>11</v>
      </c>
      <c r="O329" s="128">
        <v>2300</v>
      </c>
      <c r="P329" s="68"/>
      <c r="Q329" s="10" t="s">
        <v>19</v>
      </c>
      <c r="R329" s="141">
        <f t="shared" si="12"/>
        <v>0</v>
      </c>
      <c r="S329" s="142"/>
      <c r="T329" s="142"/>
      <c r="U329" s="143"/>
    </row>
    <row r="330" spans="1:21" x14ac:dyDescent="0.3">
      <c r="A330" s="95"/>
      <c r="B330" s="96"/>
      <c r="C330" s="97"/>
      <c r="D330" s="67" t="s">
        <v>171</v>
      </c>
      <c r="E330" s="68"/>
      <c r="F330" s="68"/>
      <c r="G330" s="68"/>
      <c r="H330" s="68"/>
      <c r="I330" s="68"/>
      <c r="J330" s="68"/>
      <c r="K330" s="68"/>
      <c r="L330" s="68"/>
      <c r="M330" s="69"/>
      <c r="N330" s="9" t="s">
        <v>11</v>
      </c>
      <c r="O330" s="128">
        <v>1725</v>
      </c>
      <c r="P330" s="68"/>
      <c r="Q330" s="10" t="s">
        <v>19</v>
      </c>
      <c r="R330" s="141">
        <f t="shared" si="12"/>
        <v>0</v>
      </c>
      <c r="S330" s="142"/>
      <c r="T330" s="142"/>
      <c r="U330" s="143"/>
    </row>
    <row r="331" spans="1:21" x14ac:dyDescent="0.3">
      <c r="A331" s="95"/>
      <c r="B331" s="96"/>
      <c r="C331" s="97"/>
      <c r="D331" s="67" t="s">
        <v>172</v>
      </c>
      <c r="E331" s="68"/>
      <c r="F331" s="68"/>
      <c r="G331" s="68"/>
      <c r="H331" s="68"/>
      <c r="I331" s="68"/>
      <c r="J331" s="68"/>
      <c r="K331" s="68"/>
      <c r="L331" s="68"/>
      <c r="M331" s="69"/>
      <c r="N331" s="9" t="s">
        <v>11</v>
      </c>
      <c r="O331" s="128">
        <v>1725</v>
      </c>
      <c r="P331" s="68"/>
      <c r="Q331" s="10" t="s">
        <v>19</v>
      </c>
      <c r="R331" s="141">
        <f t="shared" si="12"/>
        <v>0</v>
      </c>
      <c r="S331" s="142"/>
      <c r="T331" s="142"/>
      <c r="U331" s="143"/>
    </row>
    <row r="332" spans="1:21" x14ac:dyDescent="0.3">
      <c r="A332" s="95"/>
      <c r="B332" s="96"/>
      <c r="C332" s="97"/>
      <c r="D332" s="67" t="s">
        <v>173</v>
      </c>
      <c r="E332" s="68"/>
      <c r="F332" s="68"/>
      <c r="G332" s="68"/>
      <c r="H332" s="68"/>
      <c r="I332" s="68"/>
      <c r="J332" s="68"/>
      <c r="K332" s="68"/>
      <c r="L332" s="68"/>
      <c r="M332" s="69"/>
      <c r="N332" s="9" t="s">
        <v>11</v>
      </c>
      <c r="O332" s="128">
        <v>5750</v>
      </c>
      <c r="P332" s="68"/>
      <c r="Q332" s="10" t="s">
        <v>19</v>
      </c>
      <c r="R332" s="141">
        <f t="shared" si="12"/>
        <v>0</v>
      </c>
      <c r="S332" s="142"/>
      <c r="T332" s="142"/>
      <c r="U332" s="143"/>
    </row>
    <row r="333" spans="1:21" x14ac:dyDescent="0.3">
      <c r="A333" s="95"/>
      <c r="B333" s="96"/>
      <c r="C333" s="97"/>
      <c r="D333" s="67" t="s">
        <v>174</v>
      </c>
      <c r="E333" s="68"/>
      <c r="F333" s="68"/>
      <c r="G333" s="68"/>
      <c r="H333" s="68"/>
      <c r="I333" s="68"/>
      <c r="J333" s="68"/>
      <c r="K333" s="68"/>
      <c r="L333" s="68"/>
      <c r="M333" s="69"/>
      <c r="N333" s="9" t="s">
        <v>11</v>
      </c>
      <c r="O333" s="128">
        <v>7475</v>
      </c>
      <c r="P333" s="68"/>
      <c r="Q333" s="10" t="s">
        <v>19</v>
      </c>
      <c r="R333" s="141">
        <f t="shared" si="12"/>
        <v>0</v>
      </c>
      <c r="S333" s="142"/>
      <c r="T333" s="142"/>
      <c r="U333" s="143"/>
    </row>
    <row r="334" spans="1:21" x14ac:dyDescent="0.3">
      <c r="A334" s="95"/>
      <c r="B334" s="96"/>
      <c r="C334" s="97"/>
      <c r="D334" s="67" t="s">
        <v>175</v>
      </c>
      <c r="E334" s="68"/>
      <c r="F334" s="68"/>
      <c r="G334" s="68"/>
      <c r="H334" s="68"/>
      <c r="I334" s="68"/>
      <c r="J334" s="68"/>
      <c r="K334" s="68"/>
      <c r="L334" s="68"/>
      <c r="M334" s="69"/>
      <c r="N334" s="9" t="s">
        <v>11</v>
      </c>
      <c r="O334" s="128">
        <v>4738</v>
      </c>
      <c r="P334" s="68"/>
      <c r="Q334" s="10" t="s">
        <v>19</v>
      </c>
      <c r="R334" s="141">
        <f t="shared" si="12"/>
        <v>0</v>
      </c>
      <c r="S334" s="142"/>
      <c r="T334" s="142"/>
      <c r="U334" s="143"/>
    </row>
    <row r="335" spans="1:21" x14ac:dyDescent="0.3">
      <c r="A335" s="95"/>
      <c r="B335" s="96"/>
      <c r="C335" s="97"/>
      <c r="D335" s="67" t="s">
        <v>176</v>
      </c>
      <c r="E335" s="68"/>
      <c r="F335" s="68"/>
      <c r="G335" s="68"/>
      <c r="H335" s="68"/>
      <c r="I335" s="68"/>
      <c r="J335" s="68"/>
      <c r="K335" s="68"/>
      <c r="L335" s="68"/>
      <c r="M335" s="69"/>
      <c r="N335" s="9" t="s">
        <v>11</v>
      </c>
      <c r="O335" s="128">
        <v>6095</v>
      </c>
      <c r="P335" s="68"/>
      <c r="Q335" s="10" t="s">
        <v>19</v>
      </c>
      <c r="R335" s="141">
        <f t="shared" si="12"/>
        <v>0</v>
      </c>
      <c r="S335" s="142"/>
      <c r="T335" s="142"/>
      <c r="U335" s="143"/>
    </row>
    <row r="336" spans="1:21" x14ac:dyDescent="0.3">
      <c r="A336" s="95"/>
      <c r="B336" s="96"/>
      <c r="C336" s="97"/>
      <c r="D336" s="67" t="s">
        <v>177</v>
      </c>
      <c r="E336" s="68"/>
      <c r="F336" s="68"/>
      <c r="G336" s="68"/>
      <c r="H336" s="68"/>
      <c r="I336" s="68"/>
      <c r="J336" s="68"/>
      <c r="K336" s="68"/>
      <c r="L336" s="68"/>
      <c r="M336" s="69"/>
      <c r="N336" s="9" t="s">
        <v>11</v>
      </c>
      <c r="O336" s="128">
        <v>3450</v>
      </c>
      <c r="P336" s="68"/>
      <c r="Q336" s="10" t="s">
        <v>19</v>
      </c>
      <c r="R336" s="141">
        <f t="shared" si="12"/>
        <v>0</v>
      </c>
      <c r="S336" s="142"/>
      <c r="T336" s="142"/>
      <c r="U336" s="143"/>
    </row>
    <row r="337" spans="1:21" x14ac:dyDescent="0.3">
      <c r="A337" s="95"/>
      <c r="B337" s="96"/>
      <c r="C337" s="97"/>
      <c r="D337" s="67" t="s">
        <v>178</v>
      </c>
      <c r="E337" s="68"/>
      <c r="F337" s="68"/>
      <c r="G337" s="68"/>
      <c r="H337" s="68"/>
      <c r="I337" s="68"/>
      <c r="J337" s="68"/>
      <c r="K337" s="68"/>
      <c r="L337" s="68"/>
      <c r="M337" s="69"/>
      <c r="N337" s="9" t="s">
        <v>11</v>
      </c>
      <c r="O337" s="128">
        <v>61</v>
      </c>
      <c r="P337" s="68"/>
      <c r="Q337" s="10" t="s">
        <v>115</v>
      </c>
      <c r="R337" s="141">
        <f t="shared" si="12"/>
        <v>0</v>
      </c>
      <c r="S337" s="142"/>
      <c r="T337" s="142"/>
      <c r="U337" s="143"/>
    </row>
    <row r="338" spans="1:21" x14ac:dyDescent="0.3">
      <c r="A338" s="95"/>
      <c r="B338" s="96"/>
      <c r="C338" s="97"/>
      <c r="D338" s="67" t="s">
        <v>179</v>
      </c>
      <c r="E338" s="68"/>
      <c r="F338" s="68"/>
      <c r="G338" s="68"/>
      <c r="H338" s="68"/>
      <c r="I338" s="68"/>
      <c r="J338" s="68"/>
      <c r="K338" s="68"/>
      <c r="L338" s="68"/>
      <c r="M338" s="69"/>
      <c r="N338" s="9" t="s">
        <v>11</v>
      </c>
      <c r="O338" s="128">
        <v>61</v>
      </c>
      <c r="P338" s="68"/>
      <c r="Q338" s="10" t="s">
        <v>45</v>
      </c>
      <c r="R338" s="141">
        <f t="shared" si="12"/>
        <v>0</v>
      </c>
      <c r="S338" s="142"/>
      <c r="T338" s="142"/>
      <c r="U338" s="143"/>
    </row>
    <row r="339" spans="1:21" x14ac:dyDescent="0.3">
      <c r="A339" s="95"/>
      <c r="B339" s="96"/>
      <c r="C339" s="97"/>
      <c r="D339" s="67" t="s">
        <v>180</v>
      </c>
      <c r="E339" s="68"/>
      <c r="F339" s="68"/>
      <c r="G339" s="68"/>
      <c r="H339" s="68"/>
      <c r="I339" s="68"/>
      <c r="J339" s="68"/>
      <c r="K339" s="68"/>
      <c r="L339" s="68"/>
      <c r="M339" s="69"/>
      <c r="N339" s="9" t="s">
        <v>11</v>
      </c>
      <c r="O339" s="128">
        <v>81</v>
      </c>
      <c r="P339" s="68"/>
      <c r="Q339" s="10" t="s">
        <v>45</v>
      </c>
      <c r="R339" s="141">
        <f t="shared" si="12"/>
        <v>0</v>
      </c>
      <c r="S339" s="142"/>
      <c r="T339" s="142"/>
      <c r="U339" s="143"/>
    </row>
    <row r="340" spans="1:21" x14ac:dyDescent="0.3">
      <c r="A340" s="161" t="s">
        <v>164</v>
      </c>
      <c r="B340" s="162"/>
      <c r="C340" s="162"/>
      <c r="D340" s="162"/>
      <c r="E340" s="162"/>
      <c r="F340" s="162"/>
      <c r="G340" s="162"/>
      <c r="H340" s="162"/>
      <c r="I340" s="162"/>
      <c r="J340" s="162"/>
      <c r="K340" s="162"/>
      <c r="L340" s="162"/>
      <c r="M340" s="162"/>
      <c r="N340" s="162"/>
      <c r="O340" s="162"/>
      <c r="P340" s="162"/>
      <c r="Q340" s="163"/>
      <c r="R340" s="164">
        <f>SUM(R324:U339)</f>
        <v>0</v>
      </c>
      <c r="S340" s="165"/>
      <c r="T340" s="165"/>
      <c r="U340" s="166"/>
    </row>
    <row r="371" spans="1:21" x14ac:dyDescent="0.3">
      <c r="A371" s="84" t="s">
        <v>46</v>
      </c>
      <c r="B371" s="85"/>
      <c r="C371" s="85"/>
      <c r="D371" s="85"/>
      <c r="E371" s="85"/>
      <c r="F371" s="85"/>
      <c r="G371" s="85"/>
      <c r="H371" s="85"/>
      <c r="I371" s="85"/>
      <c r="J371" s="85"/>
      <c r="K371" s="85"/>
      <c r="L371" s="85"/>
      <c r="M371" s="85"/>
      <c r="N371" s="85"/>
      <c r="O371" s="85"/>
      <c r="P371" s="85"/>
      <c r="Q371" s="86"/>
      <c r="R371" s="197">
        <f>R340</f>
        <v>0</v>
      </c>
      <c r="S371" s="230"/>
      <c r="T371" s="230"/>
      <c r="U371" s="231"/>
    </row>
    <row r="372" spans="1:21" x14ac:dyDescent="0.3">
      <c r="A372" s="60"/>
      <c r="B372" s="60"/>
      <c r="C372" s="60"/>
      <c r="D372" s="60"/>
      <c r="E372" s="60"/>
      <c r="F372" s="60"/>
      <c r="G372" s="60"/>
      <c r="H372" s="60"/>
      <c r="I372" s="60"/>
      <c r="J372" s="60"/>
      <c r="K372" s="60"/>
      <c r="L372" s="60"/>
      <c r="M372" s="60"/>
      <c r="N372" s="60"/>
      <c r="O372" s="60"/>
      <c r="P372" s="60"/>
      <c r="Q372" s="60"/>
      <c r="R372" s="61"/>
      <c r="S372" s="61"/>
      <c r="T372" s="61"/>
      <c r="U372" s="61"/>
    </row>
    <row r="373" spans="1:21" x14ac:dyDescent="0.3">
      <c r="A373" s="60"/>
      <c r="B373" s="60"/>
      <c r="C373" s="60"/>
      <c r="D373" s="60"/>
      <c r="E373" s="60"/>
      <c r="F373" s="60"/>
      <c r="G373" s="60"/>
      <c r="H373" s="60"/>
      <c r="I373" s="60"/>
      <c r="J373" s="60"/>
      <c r="K373" s="60"/>
      <c r="L373" s="60"/>
      <c r="M373" s="60"/>
      <c r="N373" s="60"/>
      <c r="O373" s="60"/>
      <c r="P373" s="60"/>
      <c r="Q373" s="60"/>
      <c r="R373" s="61"/>
      <c r="S373" s="61"/>
      <c r="T373" s="61"/>
      <c r="U373" s="61"/>
    </row>
    <row r="375" spans="1:21" x14ac:dyDescent="0.3">
      <c r="A375" s="1" t="s">
        <v>181</v>
      </c>
    </row>
    <row r="376" spans="1:21" ht="14.5" thickBot="1" x14ac:dyDescent="0.35">
      <c r="A376" s="167" t="s">
        <v>14</v>
      </c>
      <c r="B376" s="170"/>
      <c r="C376" s="171"/>
      <c r="D376" s="167" t="s">
        <v>15</v>
      </c>
      <c r="E376" s="170"/>
      <c r="F376" s="170"/>
      <c r="G376" s="170"/>
      <c r="H376" s="170"/>
      <c r="I376" s="170"/>
      <c r="J376" s="170"/>
      <c r="K376" s="170"/>
      <c r="L376" s="171"/>
      <c r="M376" s="167" t="s">
        <v>16</v>
      </c>
      <c r="N376" s="170"/>
      <c r="O376" s="170"/>
      <c r="P376" s="170"/>
      <c r="Q376" s="171"/>
      <c r="R376" s="167" t="s">
        <v>17</v>
      </c>
      <c r="S376" s="170"/>
      <c r="T376" s="170"/>
      <c r="U376" s="171"/>
    </row>
    <row r="377" spans="1:21" ht="14.5" thickTop="1" x14ac:dyDescent="0.3">
      <c r="A377" s="174"/>
      <c r="B377" s="175"/>
      <c r="C377" s="176"/>
      <c r="D377" s="232" t="s">
        <v>182</v>
      </c>
      <c r="E377" s="233"/>
      <c r="F377" s="233"/>
      <c r="G377" s="233"/>
      <c r="H377" s="233"/>
      <c r="I377" s="233"/>
      <c r="J377" s="233"/>
      <c r="K377" s="233"/>
      <c r="L377" s="234"/>
      <c r="M377" s="13" t="s">
        <v>11</v>
      </c>
      <c r="N377" s="180">
        <v>40</v>
      </c>
      <c r="O377" s="180"/>
      <c r="P377" s="15" t="s">
        <v>45</v>
      </c>
      <c r="Q377" s="28"/>
      <c r="R377" s="183">
        <f>+A377*N377</f>
        <v>0</v>
      </c>
      <c r="S377" s="184"/>
      <c r="T377" s="184"/>
      <c r="U377" s="185"/>
    </row>
    <row r="378" spans="1:21" x14ac:dyDescent="0.3">
      <c r="A378" s="95"/>
      <c r="B378" s="96"/>
      <c r="C378" s="97"/>
      <c r="D378" s="67" t="s">
        <v>183</v>
      </c>
      <c r="E378" s="68"/>
      <c r="F378" s="68"/>
      <c r="G378" s="68"/>
      <c r="H378" s="68"/>
      <c r="I378" s="68"/>
      <c r="J378" s="68"/>
      <c r="K378" s="68"/>
      <c r="L378" s="69"/>
      <c r="M378" s="14" t="s">
        <v>11</v>
      </c>
      <c r="N378" s="128">
        <v>25</v>
      </c>
      <c r="O378" s="128"/>
      <c r="P378" s="16" t="s">
        <v>45</v>
      </c>
      <c r="Q378" s="29"/>
      <c r="R378" s="141">
        <f t="shared" ref="R378:R384" si="13">A378*N378</f>
        <v>0</v>
      </c>
      <c r="S378" s="142"/>
      <c r="T378" s="142"/>
      <c r="U378" s="143"/>
    </row>
    <row r="379" spans="1:21" x14ac:dyDescent="0.3">
      <c r="A379" s="95"/>
      <c r="B379" s="96"/>
      <c r="C379" s="97"/>
      <c r="D379" s="67" t="s">
        <v>184</v>
      </c>
      <c r="E379" s="68"/>
      <c r="F379" s="68"/>
      <c r="G379" s="68"/>
      <c r="H379" s="68"/>
      <c r="I379" s="68"/>
      <c r="J379" s="68"/>
      <c r="K379" s="68"/>
      <c r="L379" s="69"/>
      <c r="M379" s="14" t="s">
        <v>11</v>
      </c>
      <c r="N379" s="128">
        <v>28</v>
      </c>
      <c r="O379" s="128"/>
      <c r="P379" s="16" t="s">
        <v>45</v>
      </c>
      <c r="Q379" s="29"/>
      <c r="R379" s="141">
        <f t="shared" si="13"/>
        <v>0</v>
      </c>
      <c r="S379" s="142"/>
      <c r="T379" s="142"/>
      <c r="U379" s="143"/>
    </row>
    <row r="380" spans="1:21" x14ac:dyDescent="0.3">
      <c r="A380" s="95"/>
      <c r="B380" s="96"/>
      <c r="C380" s="97"/>
      <c r="D380" s="67" t="s">
        <v>351</v>
      </c>
      <c r="E380" s="68"/>
      <c r="F380" s="68"/>
      <c r="G380" s="68"/>
      <c r="H380" s="68"/>
      <c r="I380" s="68"/>
      <c r="J380" s="68"/>
      <c r="K380" s="68"/>
      <c r="L380" s="69"/>
      <c r="M380" s="14" t="s">
        <v>11</v>
      </c>
      <c r="N380" s="128">
        <v>2000</v>
      </c>
      <c r="O380" s="128"/>
      <c r="P380" s="16" t="s">
        <v>19</v>
      </c>
      <c r="Q380" s="29"/>
      <c r="R380" s="141">
        <f t="shared" si="13"/>
        <v>0</v>
      </c>
      <c r="S380" s="142"/>
      <c r="T380" s="142"/>
      <c r="U380" s="143"/>
    </row>
    <row r="381" spans="1:21" x14ac:dyDescent="0.3">
      <c r="A381" s="95"/>
      <c r="B381" s="96"/>
      <c r="C381" s="97"/>
      <c r="D381" s="67" t="s">
        <v>185</v>
      </c>
      <c r="E381" s="68"/>
      <c r="F381" s="68"/>
      <c r="G381" s="68"/>
      <c r="H381" s="68"/>
      <c r="I381" s="68"/>
      <c r="J381" s="68"/>
      <c r="K381" s="68"/>
      <c r="L381" s="69"/>
      <c r="M381" s="14">
        <f>AC377</f>
        <v>0</v>
      </c>
      <c r="N381" s="127">
        <v>11</v>
      </c>
      <c r="O381" s="127"/>
      <c r="P381" s="16" t="s">
        <v>116</v>
      </c>
      <c r="Q381" s="29"/>
      <c r="R381" s="141">
        <f t="shared" si="13"/>
        <v>0</v>
      </c>
      <c r="S381" s="142"/>
      <c r="T381" s="142"/>
      <c r="U381" s="143"/>
    </row>
    <row r="382" spans="1:21" x14ac:dyDescent="0.3">
      <c r="A382" s="95"/>
      <c r="B382" s="96"/>
      <c r="C382" s="97"/>
      <c r="D382" s="67" t="s">
        <v>186</v>
      </c>
      <c r="E382" s="68"/>
      <c r="F382" s="68"/>
      <c r="G382" s="68"/>
      <c r="H382" s="68"/>
      <c r="I382" s="68"/>
      <c r="J382" s="68"/>
      <c r="K382" s="68"/>
      <c r="L382" s="69"/>
      <c r="M382" s="14" t="s">
        <v>11</v>
      </c>
      <c r="N382" s="128">
        <v>81</v>
      </c>
      <c r="O382" s="128"/>
      <c r="P382" s="16" t="s">
        <v>115</v>
      </c>
      <c r="Q382" s="29"/>
      <c r="R382" s="141">
        <f t="shared" si="13"/>
        <v>0</v>
      </c>
      <c r="S382" s="142"/>
      <c r="T382" s="142"/>
      <c r="U382" s="143"/>
    </row>
    <row r="383" spans="1:21" x14ac:dyDescent="0.3">
      <c r="A383" s="95"/>
      <c r="B383" s="96"/>
      <c r="C383" s="97"/>
      <c r="D383" s="67" t="s">
        <v>187</v>
      </c>
      <c r="E383" s="68"/>
      <c r="F383" s="68"/>
      <c r="G383" s="68"/>
      <c r="H383" s="68"/>
      <c r="I383" s="68"/>
      <c r="J383" s="68"/>
      <c r="K383" s="68"/>
      <c r="L383" s="69"/>
      <c r="M383" s="14" t="s">
        <v>11</v>
      </c>
      <c r="N383" s="128">
        <v>19</v>
      </c>
      <c r="O383" s="128"/>
      <c r="P383" s="16" t="s">
        <v>115</v>
      </c>
      <c r="Q383" s="29"/>
      <c r="R383" s="141">
        <f t="shared" si="13"/>
        <v>0</v>
      </c>
      <c r="S383" s="142"/>
      <c r="T383" s="142"/>
      <c r="U383" s="143"/>
    </row>
    <row r="384" spans="1:21" x14ac:dyDescent="0.3">
      <c r="A384" s="95"/>
      <c r="B384" s="96"/>
      <c r="C384" s="97"/>
      <c r="D384" s="67" t="s">
        <v>188</v>
      </c>
      <c r="E384" s="68"/>
      <c r="F384" s="68"/>
      <c r="G384" s="68"/>
      <c r="H384" s="68"/>
      <c r="I384" s="68"/>
      <c r="J384" s="68"/>
      <c r="K384" s="68"/>
      <c r="L384" s="69"/>
      <c r="M384" s="14" t="s">
        <v>11</v>
      </c>
      <c r="N384" s="128">
        <v>19</v>
      </c>
      <c r="O384" s="128"/>
      <c r="P384" s="16" t="s">
        <v>115</v>
      </c>
      <c r="Q384" s="30"/>
      <c r="R384" s="141">
        <f t="shared" si="13"/>
        <v>0</v>
      </c>
      <c r="S384" s="142"/>
      <c r="T384" s="142"/>
      <c r="U384" s="143"/>
    </row>
    <row r="385" spans="1:21" x14ac:dyDescent="0.3">
      <c r="A385" s="26" t="s">
        <v>189</v>
      </c>
      <c r="U385" s="31"/>
    </row>
    <row r="386" spans="1:21" x14ac:dyDescent="0.3">
      <c r="A386" s="95"/>
      <c r="B386" s="96"/>
      <c r="C386" s="97"/>
      <c r="D386" s="67" t="s">
        <v>191</v>
      </c>
      <c r="E386" s="68"/>
      <c r="F386" s="68"/>
      <c r="G386" s="68"/>
      <c r="H386" s="68"/>
      <c r="I386" s="68"/>
      <c r="J386" s="68"/>
      <c r="K386" s="68"/>
      <c r="L386" s="68"/>
      <c r="M386" s="14" t="s">
        <v>11</v>
      </c>
      <c r="N386" s="128">
        <v>34</v>
      </c>
      <c r="O386" s="128"/>
      <c r="P386" s="16" t="s">
        <v>116</v>
      </c>
      <c r="Q386" s="30"/>
      <c r="R386" s="141">
        <f>A386*N386</f>
        <v>0</v>
      </c>
      <c r="S386" s="142"/>
      <c r="T386" s="142"/>
      <c r="U386" s="143"/>
    </row>
    <row r="387" spans="1:21" x14ac:dyDescent="0.3">
      <c r="A387" s="95"/>
      <c r="B387" s="96"/>
      <c r="C387" s="97"/>
      <c r="D387" s="67" t="s">
        <v>192</v>
      </c>
      <c r="E387" s="68"/>
      <c r="F387" s="68"/>
      <c r="G387" s="68"/>
      <c r="H387" s="68"/>
      <c r="I387" s="68"/>
      <c r="J387" s="68"/>
      <c r="K387" s="68"/>
      <c r="L387" s="68"/>
      <c r="M387" s="14" t="s">
        <v>11</v>
      </c>
      <c r="N387" s="128">
        <v>44</v>
      </c>
      <c r="O387" s="128"/>
      <c r="P387" s="16" t="s">
        <v>116</v>
      </c>
      <c r="Q387" s="30"/>
      <c r="R387" s="141">
        <f>A387*N387</f>
        <v>0</v>
      </c>
      <c r="S387" s="142"/>
      <c r="T387" s="142"/>
      <c r="U387" s="143"/>
    </row>
    <row r="388" spans="1:21" x14ac:dyDescent="0.3">
      <c r="A388" s="95"/>
      <c r="B388" s="96"/>
      <c r="C388" s="97"/>
      <c r="D388" s="67" t="s">
        <v>193</v>
      </c>
      <c r="E388" s="68"/>
      <c r="F388" s="68"/>
      <c r="G388" s="68"/>
      <c r="H388" s="68"/>
      <c r="I388" s="68"/>
      <c r="J388" s="68"/>
      <c r="K388" s="68"/>
      <c r="L388" s="68"/>
      <c r="M388" s="14" t="s">
        <v>11</v>
      </c>
      <c r="N388" s="128">
        <v>50</v>
      </c>
      <c r="O388" s="128"/>
      <c r="P388" s="16" t="s">
        <v>116</v>
      </c>
      <c r="Q388" s="30"/>
      <c r="R388" s="141">
        <f>A388*N388</f>
        <v>0</v>
      </c>
      <c r="S388" s="142"/>
      <c r="T388" s="142"/>
      <c r="U388" s="143"/>
    </row>
    <row r="389" spans="1:21" x14ac:dyDescent="0.3">
      <c r="A389" s="95"/>
      <c r="B389" s="96"/>
      <c r="C389" s="97"/>
      <c r="D389" s="67" t="s">
        <v>194</v>
      </c>
      <c r="E389" s="68"/>
      <c r="F389" s="68"/>
      <c r="G389" s="68"/>
      <c r="H389" s="68"/>
      <c r="I389" s="68"/>
      <c r="J389" s="68"/>
      <c r="K389" s="68"/>
      <c r="L389" s="68"/>
      <c r="M389" s="14" t="s">
        <v>11</v>
      </c>
      <c r="N389" s="128">
        <v>72</v>
      </c>
      <c r="O389" s="128"/>
      <c r="P389" s="16" t="s">
        <v>115</v>
      </c>
      <c r="Q389" s="30"/>
      <c r="R389" s="141">
        <f>A389*N389</f>
        <v>0</v>
      </c>
      <c r="S389" s="142"/>
      <c r="T389" s="142"/>
      <c r="U389" s="143"/>
    </row>
    <row r="390" spans="1:21" x14ac:dyDescent="0.3">
      <c r="A390" s="95"/>
      <c r="B390" s="96"/>
      <c r="C390" s="97"/>
      <c r="D390" s="67" t="s">
        <v>195</v>
      </c>
      <c r="E390" s="68"/>
      <c r="F390" s="68"/>
      <c r="G390" s="68"/>
      <c r="H390" s="68"/>
      <c r="I390" s="68"/>
      <c r="J390" s="68"/>
      <c r="K390" s="68"/>
      <c r="L390" s="68"/>
      <c r="M390" s="14" t="s">
        <v>11</v>
      </c>
      <c r="N390" s="128">
        <v>29</v>
      </c>
      <c r="O390" s="128"/>
      <c r="P390" s="16" t="s">
        <v>145</v>
      </c>
      <c r="Q390" s="30"/>
      <c r="R390" s="141">
        <f>A390*N390</f>
        <v>0</v>
      </c>
      <c r="S390" s="142"/>
      <c r="T390" s="142"/>
      <c r="U390" s="143"/>
    </row>
    <row r="391" spans="1:21" x14ac:dyDescent="0.3">
      <c r="A391" s="98"/>
      <c r="B391" s="99"/>
      <c r="C391" s="100"/>
      <c r="D391" s="138" t="s">
        <v>361</v>
      </c>
      <c r="E391" s="139"/>
      <c r="F391" s="139"/>
      <c r="G391" s="139"/>
      <c r="H391" s="139"/>
      <c r="I391" s="139"/>
      <c r="J391" s="139"/>
      <c r="K391" s="139"/>
      <c r="L391" s="139"/>
      <c r="M391" s="32" t="s">
        <v>11</v>
      </c>
      <c r="N391" s="237">
        <v>18</v>
      </c>
      <c r="O391" s="237"/>
      <c r="P391" s="6" t="s">
        <v>116</v>
      </c>
      <c r="R391" s="144">
        <f>IF(A391&gt;0,IF(A391*18&gt;2500,A391*15,2500),0)</f>
        <v>0</v>
      </c>
      <c r="S391" s="145"/>
      <c r="T391" s="145"/>
      <c r="U391" s="146"/>
    </row>
    <row r="392" spans="1:21" x14ac:dyDescent="0.3">
      <c r="A392" s="101"/>
      <c r="B392" s="102"/>
      <c r="C392" s="103"/>
      <c r="D392" s="235" t="s">
        <v>196</v>
      </c>
      <c r="E392" s="236"/>
      <c r="F392" s="236"/>
      <c r="G392" s="236"/>
      <c r="H392" s="236"/>
      <c r="I392" s="236"/>
      <c r="J392" s="236"/>
      <c r="K392" s="236"/>
      <c r="L392" s="236"/>
      <c r="M392" s="33"/>
      <c r="N392" s="152" t="s">
        <v>197</v>
      </c>
      <c r="O392" s="152"/>
      <c r="P392" s="152"/>
      <c r="Q392" s="34"/>
      <c r="R392" s="147"/>
      <c r="S392" s="148"/>
      <c r="T392" s="148"/>
      <c r="U392" s="149"/>
    </row>
    <row r="393" spans="1:21" x14ac:dyDescent="0.3">
      <c r="A393" s="95"/>
      <c r="B393" s="96"/>
      <c r="C393" s="97"/>
      <c r="D393" s="67" t="s">
        <v>198</v>
      </c>
      <c r="E393" s="68"/>
      <c r="F393" s="68"/>
      <c r="G393" s="68"/>
      <c r="H393" s="68"/>
      <c r="I393" s="68"/>
      <c r="J393" s="68"/>
      <c r="K393" s="68"/>
      <c r="L393" s="68"/>
      <c r="M393" s="14" t="s">
        <v>11</v>
      </c>
      <c r="N393" s="128">
        <v>45</v>
      </c>
      <c r="O393" s="128"/>
      <c r="P393" s="16" t="s">
        <v>45</v>
      </c>
      <c r="Q393" s="30"/>
      <c r="R393" s="141">
        <f t="shared" ref="R393:R400" si="14">A393*N393</f>
        <v>0</v>
      </c>
      <c r="S393" s="142"/>
      <c r="T393" s="142"/>
      <c r="U393" s="143"/>
    </row>
    <row r="394" spans="1:21" x14ac:dyDescent="0.3">
      <c r="A394" s="95"/>
      <c r="B394" s="96"/>
      <c r="C394" s="97"/>
      <c r="D394" s="67" t="s">
        <v>199</v>
      </c>
      <c r="E394" s="68"/>
      <c r="F394" s="68"/>
      <c r="G394" s="68"/>
      <c r="H394" s="68"/>
      <c r="I394" s="68"/>
      <c r="J394" s="68"/>
      <c r="K394" s="68"/>
      <c r="L394" s="68"/>
      <c r="M394" s="14" t="s">
        <v>11</v>
      </c>
      <c r="N394" s="128">
        <v>3640</v>
      </c>
      <c r="O394" s="128"/>
      <c r="P394" s="16" t="s">
        <v>19</v>
      </c>
      <c r="Q394" s="30"/>
      <c r="R394" s="141">
        <f t="shared" si="14"/>
        <v>0</v>
      </c>
      <c r="S394" s="142"/>
      <c r="T394" s="142"/>
      <c r="U394" s="143"/>
    </row>
    <row r="395" spans="1:21" x14ac:dyDescent="0.3">
      <c r="A395" s="95"/>
      <c r="B395" s="96"/>
      <c r="C395" s="97"/>
      <c r="D395" s="67" t="s">
        <v>200</v>
      </c>
      <c r="E395" s="68"/>
      <c r="F395" s="68"/>
      <c r="G395" s="68"/>
      <c r="H395" s="68"/>
      <c r="I395" s="68"/>
      <c r="J395" s="68"/>
      <c r="K395" s="68"/>
      <c r="L395" s="68"/>
      <c r="M395" s="14" t="s">
        <v>11</v>
      </c>
      <c r="N395" s="128">
        <v>3640</v>
      </c>
      <c r="O395" s="128"/>
      <c r="P395" s="16" t="s">
        <v>19</v>
      </c>
      <c r="Q395" s="30"/>
      <c r="R395" s="141">
        <f t="shared" si="14"/>
        <v>0</v>
      </c>
      <c r="S395" s="142"/>
      <c r="T395" s="142"/>
      <c r="U395" s="143"/>
    </row>
    <row r="396" spans="1:21" x14ac:dyDescent="0.3">
      <c r="A396" s="95"/>
      <c r="B396" s="96"/>
      <c r="C396" s="97"/>
      <c r="D396" s="67" t="s">
        <v>201</v>
      </c>
      <c r="E396" s="68"/>
      <c r="F396" s="68"/>
      <c r="G396" s="68"/>
      <c r="H396" s="68"/>
      <c r="I396" s="68"/>
      <c r="J396" s="68"/>
      <c r="K396" s="68"/>
      <c r="L396" s="68"/>
      <c r="M396" s="14" t="s">
        <v>11</v>
      </c>
      <c r="N396" s="128">
        <v>460</v>
      </c>
      <c r="O396" s="128"/>
      <c r="P396" s="16" t="s">
        <v>19</v>
      </c>
      <c r="Q396" s="30"/>
      <c r="R396" s="141">
        <f t="shared" si="14"/>
        <v>0</v>
      </c>
      <c r="S396" s="142"/>
      <c r="T396" s="142"/>
      <c r="U396" s="143"/>
    </row>
    <row r="397" spans="1:21" x14ac:dyDescent="0.3">
      <c r="A397" s="95"/>
      <c r="B397" s="96"/>
      <c r="C397" s="97"/>
      <c r="D397" s="67" t="s">
        <v>202</v>
      </c>
      <c r="E397" s="68"/>
      <c r="F397" s="68"/>
      <c r="G397" s="68"/>
      <c r="H397" s="68"/>
      <c r="I397" s="68"/>
      <c r="J397" s="68"/>
      <c r="K397" s="68"/>
      <c r="L397" s="68"/>
      <c r="M397" s="14" t="s">
        <v>11</v>
      </c>
      <c r="N397" s="128">
        <v>525</v>
      </c>
      <c r="O397" s="128"/>
      <c r="P397" s="16"/>
      <c r="Q397" s="35"/>
      <c r="R397" s="141">
        <f t="shared" si="14"/>
        <v>0</v>
      </c>
      <c r="S397" s="142"/>
      <c r="T397" s="142"/>
      <c r="U397" s="143"/>
    </row>
    <row r="398" spans="1:21" x14ac:dyDescent="0.3">
      <c r="A398" s="95"/>
      <c r="B398" s="96"/>
      <c r="C398" s="97"/>
      <c r="D398" s="67" t="s">
        <v>203</v>
      </c>
      <c r="E398" s="68"/>
      <c r="F398" s="68"/>
      <c r="G398" s="68"/>
      <c r="H398" s="68"/>
      <c r="I398" s="68"/>
      <c r="J398" s="68"/>
      <c r="K398" s="68"/>
      <c r="L398" s="68"/>
      <c r="M398" s="14" t="s">
        <v>11</v>
      </c>
      <c r="N398" s="128">
        <v>450</v>
      </c>
      <c r="O398" s="128"/>
      <c r="P398" s="16"/>
      <c r="Q398" s="35"/>
      <c r="R398" s="141">
        <f t="shared" si="14"/>
        <v>0</v>
      </c>
      <c r="S398" s="142"/>
      <c r="T398" s="142"/>
      <c r="U398" s="143"/>
    </row>
    <row r="399" spans="1:21" x14ac:dyDescent="0.3">
      <c r="A399" s="95"/>
      <c r="B399" s="96"/>
      <c r="C399" s="97"/>
      <c r="D399" s="67" t="s">
        <v>204</v>
      </c>
      <c r="E399" s="68"/>
      <c r="F399" s="68"/>
      <c r="G399" s="68"/>
      <c r="H399" s="68"/>
      <c r="I399" s="68"/>
      <c r="J399" s="68"/>
      <c r="K399" s="68"/>
      <c r="L399" s="68"/>
      <c r="M399" s="14" t="s">
        <v>11</v>
      </c>
      <c r="N399" s="128">
        <v>415</v>
      </c>
      <c r="O399" s="128"/>
      <c r="P399" s="16"/>
      <c r="Q399" s="35"/>
      <c r="R399" s="141">
        <f t="shared" si="14"/>
        <v>0</v>
      </c>
      <c r="S399" s="142"/>
      <c r="T399" s="142"/>
      <c r="U399" s="143"/>
    </row>
    <row r="400" spans="1:21" x14ac:dyDescent="0.3">
      <c r="A400" s="95"/>
      <c r="B400" s="96"/>
      <c r="C400" s="97"/>
      <c r="D400" s="67" t="s">
        <v>205</v>
      </c>
      <c r="E400" s="68"/>
      <c r="F400" s="68"/>
      <c r="G400" s="68"/>
      <c r="H400" s="68"/>
      <c r="I400" s="68"/>
      <c r="J400" s="68"/>
      <c r="K400" s="68"/>
      <c r="L400" s="68"/>
      <c r="M400" s="14" t="s">
        <v>11</v>
      </c>
      <c r="N400" s="128">
        <v>24000</v>
      </c>
      <c r="O400" s="128"/>
      <c r="P400" s="16"/>
      <c r="Q400" s="35"/>
      <c r="R400" s="141">
        <f t="shared" si="14"/>
        <v>0</v>
      </c>
      <c r="S400" s="142"/>
      <c r="T400" s="142"/>
      <c r="U400" s="143"/>
    </row>
    <row r="401" spans="1:21" x14ac:dyDescent="0.3">
      <c r="A401" s="95"/>
      <c r="B401" s="96"/>
      <c r="C401" s="97"/>
      <c r="D401" s="67" t="s">
        <v>206</v>
      </c>
      <c r="E401" s="68"/>
      <c r="F401" s="68"/>
      <c r="G401" s="68"/>
      <c r="H401" s="68"/>
      <c r="I401" s="68"/>
      <c r="J401" s="68"/>
      <c r="K401" s="68"/>
      <c r="L401" s="68"/>
      <c r="M401" s="14" t="s">
        <v>11</v>
      </c>
      <c r="N401" s="68" t="s">
        <v>215</v>
      </c>
      <c r="O401" s="68"/>
      <c r="P401" s="16"/>
      <c r="Q401" s="35"/>
      <c r="R401" s="124"/>
      <c r="S401" s="125"/>
      <c r="T401" s="125"/>
      <c r="U401" s="126"/>
    </row>
    <row r="402" spans="1:21" x14ac:dyDescent="0.3">
      <c r="A402" s="95"/>
      <c r="B402" s="96"/>
      <c r="C402" s="97"/>
      <c r="D402" s="67" t="s">
        <v>207</v>
      </c>
      <c r="E402" s="68"/>
      <c r="F402" s="68"/>
      <c r="G402" s="68"/>
      <c r="H402" s="68"/>
      <c r="I402" s="68"/>
      <c r="J402" s="68"/>
      <c r="K402" s="68"/>
      <c r="L402" s="68"/>
      <c r="M402" s="14" t="s">
        <v>11</v>
      </c>
      <c r="N402" s="128">
        <v>720</v>
      </c>
      <c r="O402" s="128"/>
      <c r="P402" s="16" t="s">
        <v>19</v>
      </c>
      <c r="Q402" s="30"/>
      <c r="R402" s="141">
        <f t="shared" ref="R402:R409" si="15">A402*N402</f>
        <v>0</v>
      </c>
      <c r="S402" s="142"/>
      <c r="T402" s="142"/>
      <c r="U402" s="143"/>
    </row>
    <row r="403" spans="1:21" x14ac:dyDescent="0.3">
      <c r="A403" s="95"/>
      <c r="B403" s="96"/>
      <c r="C403" s="97"/>
      <c r="D403" s="67" t="s">
        <v>208</v>
      </c>
      <c r="E403" s="68"/>
      <c r="F403" s="68"/>
      <c r="G403" s="68"/>
      <c r="H403" s="68"/>
      <c r="I403" s="68"/>
      <c r="J403" s="68"/>
      <c r="K403" s="68"/>
      <c r="L403" s="68"/>
      <c r="M403" s="14" t="s">
        <v>11</v>
      </c>
      <c r="N403" s="128">
        <v>350</v>
      </c>
      <c r="O403" s="128"/>
      <c r="P403" s="16" t="s">
        <v>19</v>
      </c>
      <c r="Q403" s="30"/>
      <c r="R403" s="141">
        <f t="shared" si="15"/>
        <v>0</v>
      </c>
      <c r="S403" s="142"/>
      <c r="T403" s="142"/>
      <c r="U403" s="143"/>
    </row>
    <row r="404" spans="1:21" x14ac:dyDescent="0.3">
      <c r="A404" s="95"/>
      <c r="B404" s="96"/>
      <c r="C404" s="97"/>
      <c r="D404" s="67" t="s">
        <v>209</v>
      </c>
      <c r="E404" s="68"/>
      <c r="F404" s="68"/>
      <c r="G404" s="68"/>
      <c r="H404" s="68"/>
      <c r="I404" s="68"/>
      <c r="J404" s="68"/>
      <c r="K404" s="68"/>
      <c r="L404" s="68"/>
      <c r="M404" s="14" t="s">
        <v>11</v>
      </c>
      <c r="N404" s="128">
        <v>75</v>
      </c>
      <c r="O404" s="128"/>
      <c r="P404" s="16" t="s">
        <v>19</v>
      </c>
      <c r="Q404" s="30"/>
      <c r="R404" s="141">
        <f t="shared" si="15"/>
        <v>0</v>
      </c>
      <c r="S404" s="142"/>
      <c r="T404" s="142"/>
      <c r="U404" s="143"/>
    </row>
    <row r="405" spans="1:21" x14ac:dyDescent="0.3">
      <c r="A405" s="95"/>
      <c r="B405" s="96"/>
      <c r="C405" s="97"/>
      <c r="D405" s="67" t="s">
        <v>210</v>
      </c>
      <c r="E405" s="68"/>
      <c r="F405" s="68"/>
      <c r="G405" s="68"/>
      <c r="H405" s="68"/>
      <c r="I405" s="68"/>
      <c r="J405" s="68"/>
      <c r="K405" s="68"/>
      <c r="L405" s="68"/>
      <c r="M405" s="14" t="s">
        <v>11</v>
      </c>
      <c r="N405" s="128">
        <v>120</v>
      </c>
      <c r="O405" s="128"/>
      <c r="P405" s="16" t="s">
        <v>45</v>
      </c>
      <c r="Q405" s="30"/>
      <c r="R405" s="141">
        <f t="shared" si="15"/>
        <v>0</v>
      </c>
      <c r="S405" s="142"/>
      <c r="T405" s="142"/>
      <c r="U405" s="143"/>
    </row>
    <row r="406" spans="1:21" x14ac:dyDescent="0.3">
      <c r="A406" s="95"/>
      <c r="B406" s="96"/>
      <c r="C406" s="97"/>
      <c r="D406" s="67" t="s">
        <v>211</v>
      </c>
      <c r="E406" s="68"/>
      <c r="F406" s="68"/>
      <c r="G406" s="68"/>
      <c r="H406" s="68"/>
      <c r="I406" s="68"/>
      <c r="J406" s="68"/>
      <c r="K406" s="68"/>
      <c r="L406" s="68"/>
      <c r="M406" s="14" t="s">
        <v>11</v>
      </c>
      <c r="N406" s="127">
        <v>2.5</v>
      </c>
      <c r="O406" s="127"/>
      <c r="P406" s="16" t="s">
        <v>116</v>
      </c>
      <c r="Q406" s="30"/>
      <c r="R406" s="141">
        <f t="shared" si="15"/>
        <v>0</v>
      </c>
      <c r="S406" s="142"/>
      <c r="T406" s="142"/>
      <c r="U406" s="143"/>
    </row>
    <row r="407" spans="1:21" x14ac:dyDescent="0.3">
      <c r="A407" s="95"/>
      <c r="B407" s="96"/>
      <c r="C407" s="97"/>
      <c r="D407" s="67" t="s">
        <v>212</v>
      </c>
      <c r="E407" s="68"/>
      <c r="F407" s="68"/>
      <c r="G407" s="68"/>
      <c r="H407" s="68"/>
      <c r="I407" s="68"/>
      <c r="J407" s="68"/>
      <c r="K407" s="68"/>
      <c r="L407" s="68"/>
      <c r="M407" s="14" t="s">
        <v>11</v>
      </c>
      <c r="N407" s="127">
        <v>7</v>
      </c>
      <c r="O407" s="127"/>
      <c r="P407" s="16" t="s">
        <v>116</v>
      </c>
      <c r="Q407" s="30"/>
      <c r="R407" s="141">
        <f t="shared" si="15"/>
        <v>0</v>
      </c>
      <c r="S407" s="142"/>
      <c r="T407" s="142"/>
      <c r="U407" s="143"/>
    </row>
    <row r="408" spans="1:21" x14ac:dyDescent="0.3">
      <c r="A408" s="95"/>
      <c r="B408" s="96"/>
      <c r="C408" s="97"/>
      <c r="D408" s="67" t="s">
        <v>213</v>
      </c>
      <c r="E408" s="68"/>
      <c r="F408" s="68"/>
      <c r="G408" s="68"/>
      <c r="H408" s="68"/>
      <c r="I408" s="68"/>
      <c r="J408" s="68"/>
      <c r="K408" s="68"/>
      <c r="L408" s="68"/>
      <c r="M408" s="14" t="s">
        <v>11</v>
      </c>
      <c r="N408" s="128">
        <v>1725</v>
      </c>
      <c r="O408" s="128"/>
      <c r="P408" s="16" t="s">
        <v>19</v>
      </c>
      <c r="Q408" s="30"/>
      <c r="R408" s="141">
        <f t="shared" si="15"/>
        <v>0</v>
      </c>
      <c r="S408" s="142"/>
      <c r="T408" s="142"/>
      <c r="U408" s="143"/>
    </row>
    <row r="409" spans="1:21" x14ac:dyDescent="0.3">
      <c r="A409" s="95"/>
      <c r="B409" s="96"/>
      <c r="C409" s="97"/>
      <c r="D409" s="67" t="s">
        <v>214</v>
      </c>
      <c r="E409" s="68"/>
      <c r="F409" s="68"/>
      <c r="G409" s="68"/>
      <c r="H409" s="68"/>
      <c r="I409" s="68"/>
      <c r="J409" s="68"/>
      <c r="K409" s="68"/>
      <c r="L409" s="68"/>
      <c r="M409" s="14" t="s">
        <v>11</v>
      </c>
      <c r="N409" s="128">
        <v>5500</v>
      </c>
      <c r="O409" s="128"/>
      <c r="P409" s="10" t="s">
        <v>19</v>
      </c>
      <c r="Q409" s="30"/>
      <c r="R409" s="141">
        <f t="shared" si="15"/>
        <v>0</v>
      </c>
      <c r="S409" s="142"/>
      <c r="T409" s="142"/>
      <c r="U409" s="143"/>
    </row>
    <row r="410" spans="1:21" x14ac:dyDescent="0.3">
      <c r="A410" s="98"/>
      <c r="B410" s="99"/>
      <c r="C410" s="100"/>
      <c r="D410" s="182" t="s">
        <v>217</v>
      </c>
      <c r="E410" s="151"/>
      <c r="F410" s="151"/>
      <c r="G410" s="151"/>
      <c r="H410" s="151"/>
      <c r="I410" s="151"/>
      <c r="J410" s="151"/>
      <c r="K410" s="151"/>
      <c r="L410" s="65"/>
      <c r="M410" s="36" t="s">
        <v>370</v>
      </c>
      <c r="N410" s="37"/>
      <c r="O410" s="38"/>
      <c r="P410" s="38"/>
      <c r="Q410" s="39"/>
      <c r="R410" s="144">
        <f>IF(A410&gt;0,IF(A410&gt;46000,A410,46000),0)</f>
        <v>0</v>
      </c>
      <c r="S410" s="145"/>
      <c r="T410" s="145"/>
      <c r="U410" s="146"/>
    </row>
    <row r="411" spans="1:21" x14ac:dyDescent="0.3">
      <c r="A411" s="101"/>
      <c r="B411" s="102"/>
      <c r="C411" s="103"/>
      <c r="D411" s="229"/>
      <c r="E411" s="152"/>
      <c r="F411" s="152"/>
      <c r="G411" s="152"/>
      <c r="H411" s="152"/>
      <c r="I411" s="152"/>
      <c r="J411" s="152"/>
      <c r="K411" s="152"/>
      <c r="L411" s="66"/>
      <c r="M411" s="40" t="s">
        <v>216</v>
      </c>
      <c r="N411" s="41"/>
      <c r="O411" s="41"/>
      <c r="P411" s="41"/>
      <c r="Q411" s="42"/>
      <c r="R411" s="147"/>
      <c r="S411" s="148"/>
      <c r="T411" s="148"/>
      <c r="U411" s="149"/>
    </row>
    <row r="412" spans="1:21" x14ac:dyDescent="0.3">
      <c r="A412" s="95"/>
      <c r="B412" s="96"/>
      <c r="C412" s="97"/>
      <c r="D412" s="135" t="s">
        <v>218</v>
      </c>
      <c r="E412" s="136"/>
      <c r="F412" s="136"/>
      <c r="G412" s="136"/>
      <c r="H412" s="136"/>
      <c r="I412" s="136"/>
      <c r="J412" s="136"/>
      <c r="K412" s="136"/>
      <c r="L412" s="137"/>
      <c r="M412" s="14" t="s">
        <v>11</v>
      </c>
      <c r="N412" s="128">
        <v>7000</v>
      </c>
      <c r="O412" s="68"/>
      <c r="P412" s="10"/>
      <c r="Q412" s="12"/>
      <c r="R412" s="112">
        <f>IF(A412&lt;1,0,7000)</f>
        <v>0</v>
      </c>
      <c r="S412" s="113"/>
      <c r="T412" s="113"/>
      <c r="U412" s="114"/>
    </row>
    <row r="413" spans="1:21" x14ac:dyDescent="0.3">
      <c r="A413" s="95"/>
      <c r="B413" s="96"/>
      <c r="C413" s="97"/>
      <c r="D413" s="135" t="s">
        <v>219</v>
      </c>
      <c r="E413" s="136"/>
      <c r="F413" s="136"/>
      <c r="G413" s="136"/>
      <c r="H413" s="136"/>
      <c r="I413" s="136"/>
      <c r="J413" s="136"/>
      <c r="K413" s="136"/>
      <c r="L413" s="137"/>
      <c r="M413" s="22" t="s">
        <v>220</v>
      </c>
      <c r="N413" s="10"/>
      <c r="O413" s="10"/>
      <c r="P413" s="10"/>
      <c r="Q413" s="12"/>
      <c r="R413" s="112">
        <f>IF(A413&lt;=0,0,IF(A413&gt;12000,A413,12000))</f>
        <v>0</v>
      </c>
      <c r="S413" s="113"/>
      <c r="T413" s="113"/>
      <c r="U413" s="114"/>
    </row>
    <row r="414" spans="1:21" x14ac:dyDescent="0.3">
      <c r="A414" s="161" t="s">
        <v>190</v>
      </c>
      <c r="B414" s="162"/>
      <c r="C414" s="162"/>
      <c r="D414" s="162"/>
      <c r="E414" s="162"/>
      <c r="F414" s="162"/>
      <c r="G414" s="162"/>
      <c r="H414" s="162"/>
      <c r="I414" s="162"/>
      <c r="J414" s="162"/>
      <c r="K414" s="162"/>
      <c r="L414" s="162"/>
      <c r="M414" s="162"/>
      <c r="N414" s="162"/>
      <c r="O414" s="162"/>
      <c r="P414" s="162"/>
      <c r="Q414" s="163"/>
      <c r="R414" s="164">
        <f>SUM(R377:U384,R386:U413)</f>
        <v>0</v>
      </c>
      <c r="S414" s="165"/>
      <c r="T414" s="165"/>
      <c r="U414" s="166"/>
    </row>
    <row r="424" spans="1:21" x14ac:dyDescent="0.3">
      <c r="A424" s="84" t="s">
        <v>46</v>
      </c>
      <c r="B424" s="85"/>
      <c r="C424" s="85"/>
      <c r="D424" s="85"/>
      <c r="E424" s="85"/>
      <c r="F424" s="85"/>
      <c r="G424" s="85"/>
      <c r="H424" s="85"/>
      <c r="I424" s="85"/>
      <c r="J424" s="85"/>
      <c r="K424" s="85"/>
      <c r="L424" s="85"/>
      <c r="M424" s="85"/>
      <c r="N424" s="85"/>
      <c r="O424" s="85"/>
      <c r="P424" s="85"/>
      <c r="Q424" s="86"/>
      <c r="R424" s="197">
        <f>R414</f>
        <v>0</v>
      </c>
      <c r="S424" s="230"/>
      <c r="T424" s="230"/>
      <c r="U424" s="231"/>
    </row>
    <row r="425" spans="1:21" x14ac:dyDescent="0.3">
      <c r="A425" s="60"/>
      <c r="B425" s="60"/>
      <c r="C425" s="60"/>
      <c r="D425" s="60"/>
      <c r="E425" s="60"/>
      <c r="F425" s="60"/>
      <c r="G425" s="60"/>
      <c r="H425" s="60"/>
      <c r="I425" s="60"/>
      <c r="J425" s="60"/>
      <c r="K425" s="60"/>
      <c r="L425" s="60"/>
      <c r="M425" s="60"/>
      <c r="N425" s="60"/>
      <c r="O425" s="60"/>
      <c r="P425" s="60"/>
      <c r="Q425" s="60"/>
      <c r="R425" s="61"/>
      <c r="S425" s="61"/>
      <c r="T425" s="61"/>
      <c r="U425" s="61"/>
    </row>
    <row r="426" spans="1:21" x14ac:dyDescent="0.3">
      <c r="A426" s="60"/>
      <c r="B426" s="60"/>
      <c r="C426" s="60"/>
      <c r="D426" s="60"/>
      <c r="E426" s="60"/>
      <c r="F426" s="60"/>
      <c r="G426" s="60"/>
      <c r="H426" s="60"/>
      <c r="I426" s="60"/>
      <c r="J426" s="60"/>
      <c r="K426" s="60"/>
      <c r="L426" s="60"/>
      <c r="M426" s="60"/>
      <c r="N426" s="60"/>
      <c r="O426" s="60"/>
      <c r="P426" s="60"/>
      <c r="Q426" s="60"/>
      <c r="R426" s="61"/>
      <c r="S426" s="61"/>
      <c r="T426" s="61"/>
      <c r="U426" s="61"/>
    </row>
    <row r="428" spans="1:21" x14ac:dyDescent="0.3">
      <c r="A428" s="3" t="s">
        <v>221</v>
      </c>
    </row>
    <row r="429" spans="1:21" ht="9.9" customHeight="1" x14ac:dyDescent="0.3"/>
    <row r="430" spans="1:21" ht="14.5" thickBot="1" x14ac:dyDescent="0.35">
      <c r="A430" s="167" t="s">
        <v>14</v>
      </c>
      <c r="B430" s="170"/>
      <c r="C430" s="170"/>
      <c r="D430" s="171"/>
      <c r="E430" s="167" t="s">
        <v>15</v>
      </c>
      <c r="F430" s="170"/>
      <c r="G430" s="170"/>
      <c r="H430" s="170"/>
      <c r="I430" s="170"/>
      <c r="J430" s="170"/>
      <c r="K430" s="170"/>
      <c r="L430" s="170"/>
      <c r="M430" s="171"/>
      <c r="N430" s="167" t="s">
        <v>16</v>
      </c>
      <c r="O430" s="170"/>
      <c r="P430" s="170"/>
      <c r="Q430" s="171"/>
      <c r="R430" s="167" t="s">
        <v>17</v>
      </c>
      <c r="S430" s="170"/>
      <c r="T430" s="170"/>
      <c r="U430" s="171"/>
    </row>
    <row r="431" spans="1:21" ht="14.5" thickTop="1" x14ac:dyDescent="0.3">
      <c r="A431" s="174"/>
      <c r="B431" s="175"/>
      <c r="C431" s="175"/>
      <c r="D431" s="176"/>
      <c r="E431" s="177" t="s">
        <v>352</v>
      </c>
      <c r="F431" s="178"/>
      <c r="G431" s="178"/>
      <c r="H431" s="178"/>
      <c r="I431" s="178"/>
      <c r="J431" s="178"/>
      <c r="K431" s="178"/>
      <c r="L431" s="178"/>
      <c r="M431" s="179"/>
      <c r="N431" s="13" t="s">
        <v>11</v>
      </c>
      <c r="O431" s="180">
        <v>9200</v>
      </c>
      <c r="P431" s="178"/>
      <c r="Q431" s="11" t="s">
        <v>19</v>
      </c>
      <c r="R431" s="183">
        <f>A431*O431</f>
        <v>0</v>
      </c>
      <c r="S431" s="184"/>
      <c r="T431" s="184"/>
      <c r="U431" s="185"/>
    </row>
    <row r="432" spans="1:21" x14ac:dyDescent="0.3">
      <c r="A432" s="95"/>
      <c r="B432" s="96"/>
      <c r="C432" s="96"/>
      <c r="D432" s="97"/>
      <c r="E432" s="67" t="s">
        <v>360</v>
      </c>
      <c r="F432" s="68"/>
      <c r="G432" s="68"/>
      <c r="H432" s="68"/>
      <c r="I432" s="68"/>
      <c r="J432" s="68"/>
      <c r="K432" s="68"/>
      <c r="L432" s="68"/>
      <c r="M432" s="69"/>
      <c r="N432" s="14" t="s">
        <v>11</v>
      </c>
      <c r="O432" s="10" t="s">
        <v>215</v>
      </c>
      <c r="P432" s="10"/>
      <c r="Q432" s="12"/>
      <c r="R432" s="222"/>
      <c r="S432" s="223"/>
      <c r="T432" s="223"/>
      <c r="U432" s="224"/>
    </row>
    <row r="433" spans="1:21" ht="9.9" customHeight="1" x14ac:dyDescent="0.3"/>
    <row r="434" spans="1:21" x14ac:dyDescent="0.3">
      <c r="A434" s="6" t="s">
        <v>222</v>
      </c>
    </row>
    <row r="435" spans="1:21" ht="14.5" thickBot="1" x14ac:dyDescent="0.35">
      <c r="A435" s="167" t="s">
        <v>14</v>
      </c>
      <c r="B435" s="168"/>
      <c r="C435" s="168"/>
      <c r="D435" s="169"/>
      <c r="E435" s="167" t="s">
        <v>15</v>
      </c>
      <c r="F435" s="168"/>
      <c r="G435" s="168"/>
      <c r="H435" s="168"/>
      <c r="I435" s="168"/>
      <c r="J435" s="168"/>
      <c r="K435" s="168"/>
      <c r="L435" s="168"/>
      <c r="M435" s="169"/>
      <c r="N435" s="167" t="s">
        <v>16</v>
      </c>
      <c r="O435" s="170"/>
      <c r="P435" s="170"/>
      <c r="Q435" s="171"/>
      <c r="R435" s="167" t="s">
        <v>17</v>
      </c>
      <c r="S435" s="168"/>
      <c r="T435" s="168"/>
      <c r="U435" s="169"/>
    </row>
    <row r="436" spans="1:21" ht="14.5" thickTop="1" x14ac:dyDescent="0.3">
      <c r="A436" s="174"/>
      <c r="B436" s="175"/>
      <c r="C436" s="175"/>
      <c r="D436" s="176"/>
      <c r="E436" s="232" t="s">
        <v>223</v>
      </c>
      <c r="F436" s="233"/>
      <c r="G436" s="233"/>
      <c r="H436" s="233"/>
      <c r="I436" s="233"/>
      <c r="J436" s="233"/>
      <c r="K436" s="233"/>
      <c r="L436" s="233"/>
      <c r="M436" s="234"/>
      <c r="N436" s="7" t="s">
        <v>11</v>
      </c>
      <c r="O436" s="180">
        <v>60</v>
      </c>
      <c r="P436" s="178"/>
      <c r="Q436" s="15" t="s">
        <v>45</v>
      </c>
      <c r="R436" s="158">
        <f>A436*O436</f>
        <v>0</v>
      </c>
      <c r="S436" s="159"/>
      <c r="T436" s="159"/>
      <c r="U436" s="160"/>
    </row>
    <row r="437" spans="1:21" x14ac:dyDescent="0.3">
      <c r="A437" s="95"/>
      <c r="B437" s="96"/>
      <c r="C437" s="96"/>
      <c r="D437" s="97"/>
      <c r="E437" s="135" t="s">
        <v>224</v>
      </c>
      <c r="F437" s="136"/>
      <c r="G437" s="136"/>
      <c r="H437" s="136"/>
      <c r="I437" s="136"/>
      <c r="J437" s="136"/>
      <c r="K437" s="136"/>
      <c r="L437" s="136"/>
      <c r="M437" s="137"/>
      <c r="N437" s="9" t="s">
        <v>11</v>
      </c>
      <c r="O437" s="128">
        <v>75</v>
      </c>
      <c r="P437" s="68"/>
      <c r="Q437" s="16" t="s">
        <v>45</v>
      </c>
      <c r="R437" s="112">
        <f>A437*O437</f>
        <v>0</v>
      </c>
      <c r="S437" s="113"/>
      <c r="T437" s="113"/>
      <c r="U437" s="114"/>
    </row>
    <row r="438" spans="1:21" x14ac:dyDescent="0.3">
      <c r="A438" s="95"/>
      <c r="B438" s="96"/>
      <c r="C438" s="96"/>
      <c r="D438" s="97"/>
      <c r="E438" s="135" t="s">
        <v>225</v>
      </c>
      <c r="F438" s="136"/>
      <c r="G438" s="136"/>
      <c r="H438" s="136"/>
      <c r="I438" s="136"/>
      <c r="J438" s="136"/>
      <c r="K438" s="136"/>
      <c r="L438" s="136"/>
      <c r="M438" s="137"/>
      <c r="N438" s="9" t="s">
        <v>11</v>
      </c>
      <c r="O438" s="128">
        <v>90</v>
      </c>
      <c r="P438" s="68"/>
      <c r="Q438" s="16" t="s">
        <v>45</v>
      </c>
      <c r="R438" s="112">
        <f>A438*O438</f>
        <v>0</v>
      </c>
      <c r="S438" s="113"/>
      <c r="T438" s="113"/>
      <c r="U438" s="114"/>
    </row>
    <row r="439" spans="1:21" x14ac:dyDescent="0.3">
      <c r="A439" s="95"/>
      <c r="B439" s="96"/>
      <c r="C439" s="96"/>
      <c r="D439" s="97"/>
      <c r="E439" s="135" t="s">
        <v>226</v>
      </c>
      <c r="F439" s="136"/>
      <c r="G439" s="136"/>
      <c r="H439" s="136"/>
      <c r="I439" s="136"/>
      <c r="J439" s="136"/>
      <c r="K439" s="136"/>
      <c r="L439" s="136"/>
      <c r="M439" s="137"/>
      <c r="N439" s="9" t="s">
        <v>11</v>
      </c>
      <c r="O439" s="128">
        <v>125</v>
      </c>
      <c r="P439" s="68"/>
      <c r="Q439" s="16" t="s">
        <v>45</v>
      </c>
      <c r="R439" s="112">
        <f t="shared" ref="R439:R450" si="16">A439*O439</f>
        <v>0</v>
      </c>
      <c r="S439" s="113"/>
      <c r="T439" s="113"/>
      <c r="U439" s="114"/>
    </row>
    <row r="440" spans="1:21" x14ac:dyDescent="0.3">
      <c r="A440" s="95"/>
      <c r="B440" s="96"/>
      <c r="C440" s="96"/>
      <c r="D440" s="97"/>
      <c r="E440" s="135" t="s">
        <v>227</v>
      </c>
      <c r="F440" s="136"/>
      <c r="G440" s="136"/>
      <c r="H440" s="136"/>
      <c r="I440" s="136"/>
      <c r="J440" s="136"/>
      <c r="K440" s="136"/>
      <c r="L440" s="136"/>
      <c r="M440" s="137"/>
      <c r="N440" s="9" t="s">
        <v>11</v>
      </c>
      <c r="O440" s="128">
        <v>165</v>
      </c>
      <c r="P440" s="68"/>
      <c r="Q440" s="16" t="s">
        <v>45</v>
      </c>
      <c r="R440" s="112">
        <f t="shared" si="16"/>
        <v>0</v>
      </c>
      <c r="S440" s="113"/>
      <c r="T440" s="113"/>
      <c r="U440" s="114"/>
    </row>
    <row r="441" spans="1:21" x14ac:dyDescent="0.3">
      <c r="A441" s="95"/>
      <c r="B441" s="96"/>
      <c r="C441" s="96"/>
      <c r="D441" s="97"/>
      <c r="E441" s="135" t="s">
        <v>228</v>
      </c>
      <c r="F441" s="136"/>
      <c r="G441" s="136"/>
      <c r="H441" s="136"/>
      <c r="I441" s="136"/>
      <c r="J441" s="136"/>
      <c r="K441" s="136"/>
      <c r="L441" s="136"/>
      <c r="M441" s="137"/>
      <c r="N441" s="9" t="s">
        <v>11</v>
      </c>
      <c r="O441" s="128">
        <v>185</v>
      </c>
      <c r="P441" s="68"/>
      <c r="Q441" s="16" t="s">
        <v>45</v>
      </c>
      <c r="R441" s="112">
        <f t="shared" si="16"/>
        <v>0</v>
      </c>
      <c r="S441" s="113"/>
      <c r="T441" s="113"/>
      <c r="U441" s="114"/>
    </row>
    <row r="442" spans="1:21" x14ac:dyDescent="0.3">
      <c r="A442" s="95"/>
      <c r="B442" s="96"/>
      <c r="C442" s="96"/>
      <c r="D442" s="97"/>
      <c r="E442" s="135" t="s">
        <v>229</v>
      </c>
      <c r="F442" s="136"/>
      <c r="G442" s="136"/>
      <c r="H442" s="136"/>
      <c r="I442" s="136"/>
      <c r="J442" s="136"/>
      <c r="K442" s="136"/>
      <c r="L442" s="136"/>
      <c r="M442" s="137"/>
      <c r="N442" s="9" t="s">
        <v>11</v>
      </c>
      <c r="O442" s="128">
        <v>1200</v>
      </c>
      <c r="P442" s="68"/>
      <c r="Q442" s="16" t="s">
        <v>19</v>
      </c>
      <c r="R442" s="112">
        <f t="shared" si="16"/>
        <v>0</v>
      </c>
      <c r="S442" s="113"/>
      <c r="T442" s="113"/>
      <c r="U442" s="114"/>
    </row>
    <row r="443" spans="1:21" x14ac:dyDescent="0.3">
      <c r="A443" s="95"/>
      <c r="B443" s="96"/>
      <c r="C443" s="96"/>
      <c r="D443" s="97"/>
      <c r="E443" s="135" t="s">
        <v>230</v>
      </c>
      <c r="F443" s="136"/>
      <c r="G443" s="136"/>
      <c r="H443" s="136"/>
      <c r="I443" s="136"/>
      <c r="J443" s="136"/>
      <c r="K443" s="136"/>
      <c r="L443" s="136"/>
      <c r="M443" s="137"/>
      <c r="N443" s="9" t="s">
        <v>11</v>
      </c>
      <c r="O443" s="128">
        <v>3000</v>
      </c>
      <c r="P443" s="68"/>
      <c r="Q443" s="16" t="s">
        <v>19</v>
      </c>
      <c r="R443" s="112">
        <f t="shared" si="16"/>
        <v>0</v>
      </c>
      <c r="S443" s="113"/>
      <c r="T443" s="113"/>
      <c r="U443" s="114"/>
    </row>
    <row r="444" spans="1:21" x14ac:dyDescent="0.3">
      <c r="A444" s="95"/>
      <c r="B444" s="96"/>
      <c r="C444" s="96"/>
      <c r="D444" s="97"/>
      <c r="E444" s="135" t="s">
        <v>231</v>
      </c>
      <c r="F444" s="136"/>
      <c r="G444" s="136"/>
      <c r="H444" s="136"/>
      <c r="I444" s="136"/>
      <c r="J444" s="136"/>
      <c r="K444" s="136"/>
      <c r="L444" s="136"/>
      <c r="M444" s="137"/>
      <c r="N444" s="9" t="s">
        <v>11</v>
      </c>
      <c r="O444" s="128">
        <v>7000</v>
      </c>
      <c r="P444" s="68"/>
      <c r="Q444" s="16" t="s">
        <v>19</v>
      </c>
      <c r="R444" s="112">
        <f t="shared" si="16"/>
        <v>0</v>
      </c>
      <c r="S444" s="113"/>
      <c r="T444" s="113"/>
      <c r="U444" s="114"/>
    </row>
    <row r="445" spans="1:21" x14ac:dyDescent="0.3">
      <c r="A445" s="98"/>
      <c r="B445" s="99"/>
      <c r="C445" s="99"/>
      <c r="D445" s="100"/>
      <c r="E445" s="182" t="s">
        <v>232</v>
      </c>
      <c r="F445" s="151"/>
      <c r="G445" s="151"/>
      <c r="H445" s="151"/>
      <c r="I445" s="151"/>
      <c r="J445" s="151"/>
      <c r="K445" s="151"/>
      <c r="L445" s="151"/>
      <c r="M445" s="65"/>
      <c r="N445" s="93" t="s">
        <v>11</v>
      </c>
      <c r="O445" s="150">
        <v>2500</v>
      </c>
      <c r="P445" s="151"/>
      <c r="Q445" s="65" t="s">
        <v>19</v>
      </c>
      <c r="R445" s="144">
        <f t="shared" si="16"/>
        <v>0</v>
      </c>
      <c r="S445" s="145"/>
      <c r="T445" s="145"/>
      <c r="U445" s="146"/>
    </row>
    <row r="446" spans="1:21" x14ac:dyDescent="0.3">
      <c r="A446" s="101"/>
      <c r="B446" s="102"/>
      <c r="C446" s="102"/>
      <c r="D446" s="103"/>
      <c r="E446" s="238" t="s">
        <v>353</v>
      </c>
      <c r="F446" s="239"/>
      <c r="G446" s="239"/>
      <c r="H446" s="239"/>
      <c r="I446" s="239"/>
      <c r="J446" s="239"/>
      <c r="K446" s="239"/>
      <c r="L446" s="239"/>
      <c r="M446" s="240"/>
      <c r="N446" s="94"/>
      <c r="O446" s="152"/>
      <c r="P446" s="152"/>
      <c r="Q446" s="66"/>
      <c r="R446" s="147"/>
      <c r="S446" s="148"/>
      <c r="T446" s="148"/>
      <c r="U446" s="149"/>
    </row>
    <row r="447" spans="1:21" x14ac:dyDescent="0.3">
      <c r="A447" s="95"/>
      <c r="B447" s="96"/>
      <c r="C447" s="96"/>
      <c r="D447" s="97"/>
      <c r="E447" s="135" t="s">
        <v>354</v>
      </c>
      <c r="F447" s="136"/>
      <c r="G447" s="136"/>
      <c r="H447" s="136"/>
      <c r="I447" s="136"/>
      <c r="J447" s="136"/>
      <c r="K447" s="136"/>
      <c r="L447" s="136"/>
      <c r="M447" s="137"/>
      <c r="N447" s="9" t="s">
        <v>11</v>
      </c>
      <c r="O447" s="128">
        <v>40000</v>
      </c>
      <c r="P447" s="68"/>
      <c r="Q447" s="16" t="s">
        <v>19</v>
      </c>
      <c r="R447" s="112">
        <f t="shared" si="16"/>
        <v>0</v>
      </c>
      <c r="S447" s="113"/>
      <c r="T447" s="113"/>
      <c r="U447" s="114"/>
    </row>
    <row r="448" spans="1:21" x14ac:dyDescent="0.3">
      <c r="A448" s="95"/>
      <c r="B448" s="96"/>
      <c r="C448" s="96"/>
      <c r="D448" s="97"/>
      <c r="E448" s="135" t="s">
        <v>233</v>
      </c>
      <c r="F448" s="136"/>
      <c r="G448" s="136"/>
      <c r="H448" s="136"/>
      <c r="I448" s="136"/>
      <c r="J448" s="136"/>
      <c r="K448" s="136"/>
      <c r="L448" s="136"/>
      <c r="M448" s="137"/>
      <c r="N448" s="9" t="s">
        <v>11</v>
      </c>
      <c r="O448" s="128">
        <v>3000</v>
      </c>
      <c r="P448" s="68"/>
      <c r="Q448" s="16" t="s">
        <v>19</v>
      </c>
      <c r="R448" s="112">
        <f t="shared" si="16"/>
        <v>0</v>
      </c>
      <c r="S448" s="113"/>
      <c r="T448" s="113"/>
      <c r="U448" s="114"/>
    </row>
    <row r="449" spans="1:21" x14ac:dyDescent="0.3">
      <c r="A449" s="95"/>
      <c r="B449" s="96"/>
      <c r="C449" s="96"/>
      <c r="D449" s="97"/>
      <c r="E449" s="135" t="s">
        <v>234</v>
      </c>
      <c r="F449" s="136"/>
      <c r="G449" s="136"/>
      <c r="H449" s="136"/>
      <c r="I449" s="136"/>
      <c r="J449" s="136"/>
      <c r="K449" s="136"/>
      <c r="L449" s="136"/>
      <c r="M449" s="137"/>
      <c r="N449" s="9" t="s">
        <v>11</v>
      </c>
      <c r="O449" s="128">
        <v>6800</v>
      </c>
      <c r="P449" s="68"/>
      <c r="Q449" s="16" t="s">
        <v>19</v>
      </c>
      <c r="R449" s="112">
        <f t="shared" si="16"/>
        <v>0</v>
      </c>
      <c r="S449" s="113"/>
      <c r="T449" s="113"/>
      <c r="U449" s="114"/>
    </row>
    <row r="450" spans="1:21" x14ac:dyDescent="0.3">
      <c r="A450" s="95"/>
      <c r="B450" s="96"/>
      <c r="C450" s="96"/>
      <c r="D450" s="97"/>
      <c r="E450" s="135" t="s">
        <v>235</v>
      </c>
      <c r="F450" s="136"/>
      <c r="G450" s="136"/>
      <c r="H450" s="136"/>
      <c r="I450" s="136"/>
      <c r="J450" s="136"/>
      <c r="K450" s="136"/>
      <c r="L450" s="136"/>
      <c r="M450" s="137"/>
      <c r="N450" s="9" t="s">
        <v>11</v>
      </c>
      <c r="O450" s="128">
        <v>10000</v>
      </c>
      <c r="P450" s="68"/>
      <c r="Q450" s="16" t="s">
        <v>19</v>
      </c>
      <c r="R450" s="112">
        <f t="shared" si="16"/>
        <v>0</v>
      </c>
      <c r="S450" s="113"/>
      <c r="T450" s="113"/>
      <c r="U450" s="114"/>
    </row>
    <row r="451" spans="1:21" x14ac:dyDescent="0.3">
      <c r="A451" s="161" t="s">
        <v>236</v>
      </c>
      <c r="B451" s="162"/>
      <c r="C451" s="162"/>
      <c r="D451" s="162"/>
      <c r="E451" s="162"/>
      <c r="F451" s="162"/>
      <c r="G451" s="162"/>
      <c r="H451" s="162"/>
      <c r="I451" s="162"/>
      <c r="J451" s="162"/>
      <c r="K451" s="162"/>
      <c r="L451" s="162"/>
      <c r="M451" s="162"/>
      <c r="N451" s="162"/>
      <c r="O451" s="162"/>
      <c r="P451" s="162"/>
      <c r="Q451" s="163"/>
      <c r="R451" s="164">
        <f>SUM(R436:U450)</f>
        <v>0</v>
      </c>
      <c r="S451" s="165"/>
      <c r="T451" s="165"/>
      <c r="U451" s="166"/>
    </row>
    <row r="478" spans="1:21" x14ac:dyDescent="0.3">
      <c r="A478" s="84" t="s">
        <v>46</v>
      </c>
      <c r="B478" s="85"/>
      <c r="C478" s="85"/>
      <c r="D478" s="85"/>
      <c r="E478" s="85"/>
      <c r="F478" s="85"/>
      <c r="G478" s="85"/>
      <c r="H478" s="85"/>
      <c r="I478" s="85"/>
      <c r="J478" s="85"/>
      <c r="K478" s="85"/>
      <c r="L478" s="85"/>
      <c r="M478" s="85"/>
      <c r="N478" s="85"/>
      <c r="O478" s="85"/>
      <c r="P478" s="85"/>
      <c r="Q478" s="86"/>
      <c r="R478" s="197">
        <f>SUM(R431,R432,R451)</f>
        <v>0</v>
      </c>
      <c r="S478" s="198"/>
      <c r="T478" s="198"/>
      <c r="U478" s="199"/>
    </row>
    <row r="479" spans="1:21" x14ac:dyDescent="0.3">
      <c r="A479" s="60"/>
      <c r="B479" s="60"/>
      <c r="C479" s="60"/>
      <c r="D479" s="60"/>
      <c r="E479" s="60"/>
      <c r="F479" s="60"/>
      <c r="G479" s="60"/>
      <c r="H479" s="60"/>
      <c r="I479" s="60"/>
      <c r="J479" s="60"/>
      <c r="K479" s="60"/>
      <c r="L479" s="60"/>
      <c r="M479" s="60"/>
      <c r="N479" s="60"/>
      <c r="O479" s="60"/>
      <c r="P479" s="60"/>
      <c r="Q479" s="60"/>
      <c r="R479" s="61"/>
      <c r="S479" s="62"/>
      <c r="T479" s="62"/>
      <c r="U479" s="62"/>
    </row>
    <row r="480" spans="1:21" x14ac:dyDescent="0.3">
      <c r="A480" s="60"/>
      <c r="B480" s="60"/>
      <c r="C480" s="60"/>
      <c r="D480" s="60"/>
      <c r="E480" s="60"/>
      <c r="F480" s="60"/>
      <c r="G480" s="60"/>
      <c r="H480" s="60"/>
      <c r="I480" s="60"/>
      <c r="J480" s="60"/>
      <c r="K480" s="60"/>
      <c r="L480" s="60"/>
      <c r="M480" s="60"/>
      <c r="N480" s="60"/>
      <c r="O480" s="60"/>
      <c r="P480" s="60"/>
      <c r="Q480" s="60"/>
      <c r="R480" s="61"/>
      <c r="S480" s="62"/>
      <c r="T480" s="62"/>
      <c r="U480" s="62"/>
    </row>
    <row r="482" spans="1:21" x14ac:dyDescent="0.3">
      <c r="A482" s="6" t="s">
        <v>355</v>
      </c>
    </row>
    <row r="483" spans="1:21" ht="14.5" thickBot="1" x14ac:dyDescent="0.35">
      <c r="A483" s="167" t="s">
        <v>14</v>
      </c>
      <c r="B483" s="170"/>
      <c r="C483" s="171"/>
      <c r="D483" s="167" t="s">
        <v>15</v>
      </c>
      <c r="E483" s="170"/>
      <c r="F483" s="170"/>
      <c r="G483" s="170"/>
      <c r="H483" s="170"/>
      <c r="I483" s="170"/>
      <c r="J483" s="170"/>
      <c r="K483" s="170"/>
      <c r="L483" s="170"/>
      <c r="M483" s="171"/>
      <c r="N483" s="167" t="s">
        <v>16</v>
      </c>
      <c r="O483" s="170"/>
      <c r="P483" s="170"/>
      <c r="Q483" s="171"/>
      <c r="R483" s="167" t="s">
        <v>17</v>
      </c>
      <c r="S483" s="170"/>
      <c r="T483" s="170"/>
      <c r="U483" s="171"/>
    </row>
    <row r="484" spans="1:21" ht="14.5" thickTop="1" x14ac:dyDescent="0.3">
      <c r="A484" s="174"/>
      <c r="B484" s="175"/>
      <c r="C484" s="176"/>
      <c r="D484" s="232" t="s">
        <v>238</v>
      </c>
      <c r="E484" s="233"/>
      <c r="F484" s="233"/>
      <c r="G484" s="233"/>
      <c r="H484" s="233"/>
      <c r="I484" s="233"/>
      <c r="J484" s="233"/>
      <c r="K484" s="233"/>
      <c r="L484" s="233"/>
      <c r="M484" s="234"/>
      <c r="N484" s="7" t="s">
        <v>11</v>
      </c>
      <c r="O484" s="180">
        <v>35</v>
      </c>
      <c r="P484" s="178"/>
      <c r="Q484" s="8" t="s">
        <v>45</v>
      </c>
      <c r="R484" s="158">
        <f>A484*O484</f>
        <v>0</v>
      </c>
      <c r="S484" s="159"/>
      <c r="T484" s="159"/>
      <c r="U484" s="160"/>
    </row>
    <row r="485" spans="1:21" x14ac:dyDescent="0.3">
      <c r="A485" s="95"/>
      <c r="B485" s="96"/>
      <c r="C485" s="97"/>
      <c r="D485" s="135" t="s">
        <v>239</v>
      </c>
      <c r="E485" s="136"/>
      <c r="F485" s="136"/>
      <c r="G485" s="136"/>
      <c r="H485" s="136"/>
      <c r="I485" s="136"/>
      <c r="J485" s="136"/>
      <c r="K485" s="136"/>
      <c r="L485" s="136"/>
      <c r="M485" s="137"/>
      <c r="N485" s="9" t="s">
        <v>11</v>
      </c>
      <c r="O485" s="128">
        <v>81</v>
      </c>
      <c r="P485" s="68"/>
      <c r="Q485" s="10" t="s">
        <v>45</v>
      </c>
      <c r="R485" s="112">
        <f>A485*O485</f>
        <v>0</v>
      </c>
      <c r="S485" s="113"/>
      <c r="T485" s="113"/>
      <c r="U485" s="114"/>
    </row>
    <row r="486" spans="1:21" x14ac:dyDescent="0.3">
      <c r="A486" s="95"/>
      <c r="B486" s="96"/>
      <c r="C486" s="97"/>
      <c r="D486" s="135" t="s">
        <v>225</v>
      </c>
      <c r="E486" s="136"/>
      <c r="F486" s="136"/>
      <c r="G486" s="136"/>
      <c r="H486" s="136"/>
      <c r="I486" s="136"/>
      <c r="J486" s="136"/>
      <c r="K486" s="136"/>
      <c r="L486" s="136"/>
      <c r="M486" s="137"/>
      <c r="N486" s="9" t="s">
        <v>11</v>
      </c>
      <c r="O486" s="128">
        <v>95</v>
      </c>
      <c r="P486" s="68"/>
      <c r="Q486" s="10" t="s">
        <v>45</v>
      </c>
      <c r="R486" s="112">
        <f t="shared" ref="R486:R493" si="17">A486*O486</f>
        <v>0</v>
      </c>
      <c r="S486" s="113"/>
      <c r="T486" s="113"/>
      <c r="U486" s="114"/>
    </row>
    <row r="487" spans="1:21" x14ac:dyDescent="0.3">
      <c r="A487" s="95"/>
      <c r="B487" s="96"/>
      <c r="C487" s="97"/>
      <c r="D487" s="135" t="s">
        <v>243</v>
      </c>
      <c r="E487" s="136"/>
      <c r="F487" s="136"/>
      <c r="G487" s="136"/>
      <c r="H487" s="136"/>
      <c r="I487" s="136"/>
      <c r="J487" s="136"/>
      <c r="K487" s="136"/>
      <c r="L487" s="136"/>
      <c r="M487" s="137"/>
      <c r="N487" s="9" t="s">
        <v>11</v>
      </c>
      <c r="O487" s="128">
        <v>100</v>
      </c>
      <c r="P487" s="68"/>
      <c r="Q487" s="10" t="s">
        <v>45</v>
      </c>
      <c r="R487" s="112">
        <f t="shared" si="17"/>
        <v>0</v>
      </c>
      <c r="S487" s="113"/>
      <c r="T487" s="113"/>
      <c r="U487" s="114"/>
    </row>
    <row r="488" spans="1:21" x14ac:dyDescent="0.3">
      <c r="A488" s="95"/>
      <c r="B488" s="96"/>
      <c r="C488" s="97"/>
      <c r="D488" s="135" t="s">
        <v>240</v>
      </c>
      <c r="E488" s="136"/>
      <c r="F488" s="136"/>
      <c r="G488" s="136"/>
      <c r="H488" s="136"/>
      <c r="I488" s="136"/>
      <c r="J488" s="136"/>
      <c r="K488" s="136"/>
      <c r="L488" s="136"/>
      <c r="M488" s="137"/>
      <c r="N488" s="9" t="s">
        <v>11</v>
      </c>
      <c r="O488" s="128">
        <v>110</v>
      </c>
      <c r="P488" s="68"/>
      <c r="Q488" s="10" t="s">
        <v>45</v>
      </c>
      <c r="R488" s="112">
        <f t="shared" si="17"/>
        <v>0</v>
      </c>
      <c r="S488" s="113"/>
      <c r="T488" s="113"/>
      <c r="U488" s="114"/>
    </row>
    <row r="489" spans="1:21" x14ac:dyDescent="0.3">
      <c r="A489" s="95"/>
      <c r="B489" s="96"/>
      <c r="C489" s="97"/>
      <c r="D489" s="135" t="s">
        <v>241</v>
      </c>
      <c r="E489" s="136"/>
      <c r="F489" s="136"/>
      <c r="G489" s="136"/>
      <c r="H489" s="136"/>
      <c r="I489" s="136"/>
      <c r="J489" s="136"/>
      <c r="K489" s="136"/>
      <c r="L489" s="136"/>
      <c r="M489" s="137"/>
      <c r="N489" s="9" t="s">
        <v>11</v>
      </c>
      <c r="O489" s="128">
        <v>170</v>
      </c>
      <c r="P489" s="68"/>
      <c r="Q489" s="10" t="s">
        <v>45</v>
      </c>
      <c r="R489" s="112">
        <f t="shared" si="17"/>
        <v>0</v>
      </c>
      <c r="S489" s="113"/>
      <c r="T489" s="113"/>
      <c r="U489" s="114"/>
    </row>
    <row r="490" spans="1:21" x14ac:dyDescent="0.3">
      <c r="A490" s="95"/>
      <c r="B490" s="96"/>
      <c r="C490" s="97"/>
      <c r="D490" s="135" t="s">
        <v>226</v>
      </c>
      <c r="E490" s="136"/>
      <c r="F490" s="136"/>
      <c r="G490" s="136"/>
      <c r="H490" s="136"/>
      <c r="I490" s="136"/>
      <c r="J490" s="136"/>
      <c r="K490" s="136"/>
      <c r="L490" s="136"/>
      <c r="M490" s="137"/>
      <c r="N490" s="9" t="s">
        <v>11</v>
      </c>
      <c r="O490" s="128">
        <v>185</v>
      </c>
      <c r="P490" s="68"/>
      <c r="Q490" s="10" t="s">
        <v>45</v>
      </c>
      <c r="R490" s="112">
        <f t="shared" si="17"/>
        <v>0</v>
      </c>
      <c r="S490" s="113"/>
      <c r="T490" s="113"/>
      <c r="U490" s="114"/>
    </row>
    <row r="491" spans="1:21" x14ac:dyDescent="0.3">
      <c r="A491" s="95"/>
      <c r="B491" s="96"/>
      <c r="C491" s="97"/>
      <c r="D491" s="135" t="s">
        <v>242</v>
      </c>
      <c r="E491" s="136"/>
      <c r="F491" s="136"/>
      <c r="G491" s="136"/>
      <c r="H491" s="136"/>
      <c r="I491" s="136"/>
      <c r="J491" s="136"/>
      <c r="K491" s="136"/>
      <c r="L491" s="136"/>
      <c r="M491" s="137"/>
      <c r="N491" s="9" t="s">
        <v>11</v>
      </c>
      <c r="O491" s="128">
        <v>225</v>
      </c>
      <c r="P491" s="68"/>
      <c r="Q491" s="10" t="s">
        <v>45</v>
      </c>
      <c r="R491" s="112">
        <f t="shared" si="17"/>
        <v>0</v>
      </c>
      <c r="S491" s="113"/>
      <c r="T491" s="113"/>
      <c r="U491" s="114"/>
    </row>
    <row r="492" spans="1:21" x14ac:dyDescent="0.3">
      <c r="A492" s="95"/>
      <c r="B492" s="96"/>
      <c r="C492" s="97"/>
      <c r="D492" s="135" t="s">
        <v>244</v>
      </c>
      <c r="E492" s="136"/>
      <c r="F492" s="136"/>
      <c r="G492" s="136"/>
      <c r="H492" s="136"/>
      <c r="I492" s="136"/>
      <c r="J492" s="136"/>
      <c r="K492" s="136"/>
      <c r="L492" s="136"/>
      <c r="M492" s="137"/>
      <c r="N492" s="9" t="s">
        <v>11</v>
      </c>
      <c r="O492" s="128">
        <v>11000</v>
      </c>
      <c r="P492" s="68"/>
      <c r="Q492" s="10" t="s">
        <v>19</v>
      </c>
      <c r="R492" s="112">
        <f t="shared" si="17"/>
        <v>0</v>
      </c>
      <c r="S492" s="113"/>
      <c r="T492" s="113"/>
      <c r="U492" s="114"/>
    </row>
    <row r="493" spans="1:21" x14ac:dyDescent="0.3">
      <c r="A493" s="95"/>
      <c r="B493" s="96"/>
      <c r="C493" s="97"/>
      <c r="D493" s="135" t="s">
        <v>245</v>
      </c>
      <c r="E493" s="136"/>
      <c r="F493" s="136"/>
      <c r="G493" s="136"/>
      <c r="H493" s="136"/>
      <c r="I493" s="136"/>
      <c r="J493" s="136"/>
      <c r="K493" s="136"/>
      <c r="L493" s="136"/>
      <c r="M493" s="137"/>
      <c r="N493" s="9" t="s">
        <v>11</v>
      </c>
      <c r="O493" s="128">
        <v>11000</v>
      </c>
      <c r="P493" s="68"/>
      <c r="Q493" s="10" t="s">
        <v>19</v>
      </c>
      <c r="R493" s="112">
        <f t="shared" si="17"/>
        <v>0</v>
      </c>
      <c r="S493" s="113"/>
      <c r="T493" s="113"/>
      <c r="U493" s="114"/>
    </row>
    <row r="494" spans="1:21" x14ac:dyDescent="0.3">
      <c r="A494" s="98"/>
      <c r="B494" s="99"/>
      <c r="C494" s="100"/>
      <c r="D494" s="138" t="s">
        <v>246</v>
      </c>
      <c r="E494" s="139"/>
      <c r="F494" s="139"/>
      <c r="G494" s="139"/>
      <c r="H494" s="139"/>
      <c r="I494" s="139"/>
      <c r="J494" s="139"/>
      <c r="K494" s="139"/>
      <c r="L494" s="139"/>
      <c r="M494" s="140"/>
      <c r="N494" s="93" t="s">
        <v>11</v>
      </c>
      <c r="O494" s="150">
        <v>1200</v>
      </c>
      <c r="P494" s="151"/>
      <c r="Q494" s="65" t="s">
        <v>19</v>
      </c>
      <c r="R494" s="144">
        <f>A494*O494</f>
        <v>0</v>
      </c>
      <c r="S494" s="145"/>
      <c r="T494" s="145"/>
      <c r="U494" s="146"/>
    </row>
    <row r="495" spans="1:21" x14ac:dyDescent="0.3">
      <c r="A495" s="101"/>
      <c r="B495" s="102"/>
      <c r="C495" s="103"/>
      <c r="D495" s="235" t="s">
        <v>356</v>
      </c>
      <c r="E495" s="236"/>
      <c r="F495" s="236"/>
      <c r="G495" s="236"/>
      <c r="H495" s="236"/>
      <c r="I495" s="236"/>
      <c r="J495" s="236"/>
      <c r="K495" s="236"/>
      <c r="L495" s="236"/>
      <c r="M495" s="241"/>
      <c r="N495" s="94"/>
      <c r="O495" s="152"/>
      <c r="P495" s="152"/>
      <c r="Q495" s="66"/>
      <c r="R495" s="147"/>
      <c r="S495" s="148"/>
      <c r="T495" s="148"/>
      <c r="U495" s="149"/>
    </row>
    <row r="496" spans="1:21" x14ac:dyDescent="0.3">
      <c r="A496" s="98"/>
      <c r="B496" s="99"/>
      <c r="C496" s="100"/>
      <c r="D496" s="138" t="s">
        <v>247</v>
      </c>
      <c r="E496" s="139"/>
      <c r="F496" s="139"/>
      <c r="G496" s="139"/>
      <c r="H496" s="139"/>
      <c r="I496" s="139"/>
      <c r="J496" s="139"/>
      <c r="K496" s="139"/>
      <c r="L496" s="139"/>
      <c r="M496" s="140"/>
      <c r="N496" s="93" t="s">
        <v>11</v>
      </c>
      <c r="O496" s="150">
        <v>1200</v>
      </c>
      <c r="P496" s="151"/>
      <c r="Q496" s="65" t="s">
        <v>19</v>
      </c>
      <c r="R496" s="144">
        <f>A496*O496</f>
        <v>0</v>
      </c>
      <c r="S496" s="145"/>
      <c r="T496" s="145"/>
      <c r="U496" s="146"/>
    </row>
    <row r="497" spans="1:21" x14ac:dyDescent="0.3">
      <c r="A497" s="101"/>
      <c r="B497" s="102"/>
      <c r="C497" s="103"/>
      <c r="D497" s="235" t="s">
        <v>248</v>
      </c>
      <c r="E497" s="236"/>
      <c r="F497" s="236"/>
      <c r="G497" s="236"/>
      <c r="H497" s="236"/>
      <c r="I497" s="236"/>
      <c r="J497" s="236"/>
      <c r="K497" s="236"/>
      <c r="L497" s="236"/>
      <c r="M497" s="241"/>
      <c r="N497" s="94"/>
      <c r="O497" s="152"/>
      <c r="P497" s="152"/>
      <c r="Q497" s="66"/>
      <c r="R497" s="147"/>
      <c r="S497" s="148"/>
      <c r="T497" s="148"/>
      <c r="U497" s="149"/>
    </row>
    <row r="498" spans="1:21" x14ac:dyDescent="0.3">
      <c r="A498" s="95"/>
      <c r="B498" s="96"/>
      <c r="C498" s="97"/>
      <c r="D498" s="135" t="s">
        <v>249</v>
      </c>
      <c r="E498" s="136"/>
      <c r="F498" s="136"/>
      <c r="G498" s="136"/>
      <c r="H498" s="136"/>
      <c r="I498" s="136"/>
      <c r="J498" s="136"/>
      <c r="K498" s="136"/>
      <c r="L498" s="136"/>
      <c r="M498" s="137"/>
      <c r="N498" s="9" t="s">
        <v>11</v>
      </c>
      <c r="O498" s="128">
        <v>290</v>
      </c>
      <c r="P498" s="68"/>
      <c r="Q498" s="16" t="s">
        <v>250</v>
      </c>
      <c r="R498" s="112">
        <f>A498*O498</f>
        <v>0</v>
      </c>
      <c r="S498" s="113"/>
      <c r="T498" s="113"/>
      <c r="U498" s="114"/>
    </row>
    <row r="499" spans="1:21" x14ac:dyDescent="0.3">
      <c r="A499" s="95"/>
      <c r="B499" s="96"/>
      <c r="C499" s="97"/>
      <c r="D499" s="135" t="s">
        <v>251</v>
      </c>
      <c r="E499" s="136"/>
      <c r="F499" s="136"/>
      <c r="G499" s="136"/>
      <c r="H499" s="136"/>
      <c r="I499" s="136"/>
      <c r="J499" s="136"/>
      <c r="K499" s="136"/>
      <c r="L499" s="136"/>
      <c r="M499" s="137"/>
      <c r="N499" s="9" t="s">
        <v>11</v>
      </c>
      <c r="O499" s="128">
        <v>50</v>
      </c>
      <c r="P499" s="68"/>
      <c r="Q499" s="16" t="s">
        <v>45</v>
      </c>
      <c r="R499" s="112">
        <f t="shared" ref="R499:R509" si="18">A499*O499</f>
        <v>0</v>
      </c>
      <c r="S499" s="113"/>
      <c r="T499" s="113"/>
      <c r="U499" s="114"/>
    </row>
    <row r="500" spans="1:21" x14ac:dyDescent="0.3">
      <c r="A500" s="95"/>
      <c r="B500" s="96"/>
      <c r="C500" s="97"/>
      <c r="D500" s="135" t="s">
        <v>252</v>
      </c>
      <c r="E500" s="136"/>
      <c r="F500" s="136"/>
      <c r="G500" s="136"/>
      <c r="H500" s="136"/>
      <c r="I500" s="136"/>
      <c r="J500" s="136"/>
      <c r="K500" s="136"/>
      <c r="L500" s="136"/>
      <c r="M500" s="137"/>
      <c r="N500" s="9" t="s">
        <v>11</v>
      </c>
      <c r="O500" s="128">
        <v>60</v>
      </c>
      <c r="P500" s="68"/>
      <c r="Q500" s="16" t="s">
        <v>45</v>
      </c>
      <c r="R500" s="112">
        <f t="shared" si="18"/>
        <v>0</v>
      </c>
      <c r="S500" s="113"/>
      <c r="T500" s="113"/>
      <c r="U500" s="114"/>
    </row>
    <row r="501" spans="1:21" x14ac:dyDescent="0.3">
      <c r="A501" s="95"/>
      <c r="B501" s="96"/>
      <c r="C501" s="97"/>
      <c r="D501" s="135" t="s">
        <v>253</v>
      </c>
      <c r="E501" s="136"/>
      <c r="F501" s="136"/>
      <c r="G501" s="136"/>
      <c r="H501" s="136"/>
      <c r="I501" s="136"/>
      <c r="J501" s="136"/>
      <c r="K501" s="136"/>
      <c r="L501" s="136"/>
      <c r="M501" s="137"/>
      <c r="N501" s="9" t="s">
        <v>11</v>
      </c>
      <c r="O501" s="128">
        <v>70</v>
      </c>
      <c r="P501" s="68"/>
      <c r="Q501" s="16" t="s">
        <v>45</v>
      </c>
      <c r="R501" s="112">
        <f t="shared" si="18"/>
        <v>0</v>
      </c>
      <c r="S501" s="113"/>
      <c r="T501" s="113"/>
      <c r="U501" s="114"/>
    </row>
    <row r="502" spans="1:21" x14ac:dyDescent="0.3">
      <c r="A502" s="95"/>
      <c r="B502" s="96"/>
      <c r="C502" s="97"/>
      <c r="D502" s="135" t="s">
        <v>254</v>
      </c>
      <c r="E502" s="136"/>
      <c r="F502" s="136"/>
      <c r="G502" s="136"/>
      <c r="H502" s="136"/>
      <c r="I502" s="136"/>
      <c r="J502" s="136"/>
      <c r="K502" s="136"/>
      <c r="L502" s="136"/>
      <c r="M502" s="137"/>
      <c r="N502" s="9" t="s">
        <v>11</v>
      </c>
      <c r="O502" s="128">
        <v>75</v>
      </c>
      <c r="P502" s="68"/>
      <c r="Q502" s="16" t="s">
        <v>45</v>
      </c>
      <c r="R502" s="112">
        <f t="shared" si="18"/>
        <v>0</v>
      </c>
      <c r="S502" s="113"/>
      <c r="T502" s="113"/>
      <c r="U502" s="114"/>
    </row>
    <row r="503" spans="1:21" x14ac:dyDescent="0.3">
      <c r="A503" s="95"/>
      <c r="B503" s="96"/>
      <c r="C503" s="97"/>
      <c r="D503" s="135" t="s">
        <v>255</v>
      </c>
      <c r="E503" s="136"/>
      <c r="F503" s="136"/>
      <c r="G503" s="136"/>
      <c r="H503" s="136"/>
      <c r="I503" s="136"/>
      <c r="J503" s="136"/>
      <c r="K503" s="136"/>
      <c r="L503" s="136"/>
      <c r="M503" s="137"/>
      <c r="N503" s="9" t="s">
        <v>11</v>
      </c>
      <c r="O503" s="128">
        <v>2900</v>
      </c>
      <c r="P503" s="68"/>
      <c r="Q503" s="16" t="s">
        <v>19</v>
      </c>
      <c r="R503" s="112">
        <f t="shared" si="18"/>
        <v>0</v>
      </c>
      <c r="S503" s="113"/>
      <c r="T503" s="113"/>
      <c r="U503" s="114"/>
    </row>
    <row r="504" spans="1:21" x14ac:dyDescent="0.3">
      <c r="A504" s="95"/>
      <c r="B504" s="96"/>
      <c r="C504" s="97"/>
      <c r="D504" s="135" t="s">
        <v>256</v>
      </c>
      <c r="E504" s="136"/>
      <c r="F504" s="136"/>
      <c r="G504" s="136"/>
      <c r="H504" s="136"/>
      <c r="I504" s="136"/>
      <c r="J504" s="136"/>
      <c r="K504" s="136"/>
      <c r="L504" s="136"/>
      <c r="M504" s="137"/>
      <c r="N504" s="9" t="s">
        <v>11</v>
      </c>
      <c r="O504" s="128">
        <v>4050</v>
      </c>
      <c r="P504" s="68"/>
      <c r="Q504" s="16" t="s">
        <v>19</v>
      </c>
      <c r="R504" s="112">
        <f t="shared" si="18"/>
        <v>0</v>
      </c>
      <c r="S504" s="113"/>
      <c r="T504" s="113"/>
      <c r="U504" s="114"/>
    </row>
    <row r="505" spans="1:21" x14ac:dyDescent="0.3">
      <c r="A505" s="95"/>
      <c r="B505" s="96"/>
      <c r="C505" s="97"/>
      <c r="D505" s="135" t="s">
        <v>257</v>
      </c>
      <c r="E505" s="136"/>
      <c r="F505" s="136"/>
      <c r="G505" s="136"/>
      <c r="H505" s="136"/>
      <c r="I505" s="136"/>
      <c r="J505" s="136"/>
      <c r="K505" s="136"/>
      <c r="L505" s="136"/>
      <c r="M505" s="137"/>
      <c r="N505" s="9" t="s">
        <v>11</v>
      </c>
      <c r="O505" s="128">
        <v>600</v>
      </c>
      <c r="P505" s="68"/>
      <c r="Q505" s="16" t="s">
        <v>45</v>
      </c>
      <c r="R505" s="112">
        <f t="shared" si="18"/>
        <v>0</v>
      </c>
      <c r="S505" s="113"/>
      <c r="T505" s="113"/>
      <c r="U505" s="114"/>
    </row>
    <row r="506" spans="1:21" x14ac:dyDescent="0.3">
      <c r="A506" s="95"/>
      <c r="B506" s="96"/>
      <c r="C506" s="97"/>
      <c r="D506" s="135" t="s">
        <v>258</v>
      </c>
      <c r="E506" s="136"/>
      <c r="F506" s="136"/>
      <c r="G506" s="136"/>
      <c r="H506" s="136"/>
      <c r="I506" s="136"/>
      <c r="J506" s="136"/>
      <c r="K506" s="136"/>
      <c r="L506" s="136"/>
      <c r="M506" s="137"/>
      <c r="N506" s="9" t="s">
        <v>11</v>
      </c>
      <c r="O506" s="128">
        <v>5200</v>
      </c>
      <c r="P506" s="68"/>
      <c r="Q506" s="16" t="s">
        <v>19</v>
      </c>
      <c r="R506" s="112">
        <f t="shared" si="18"/>
        <v>0</v>
      </c>
      <c r="S506" s="113"/>
      <c r="T506" s="113"/>
      <c r="U506" s="114"/>
    </row>
    <row r="507" spans="1:21" x14ac:dyDescent="0.3">
      <c r="A507" s="95"/>
      <c r="B507" s="96"/>
      <c r="C507" s="97"/>
      <c r="D507" s="76"/>
      <c r="E507" s="75"/>
      <c r="F507" s="75"/>
      <c r="G507" s="75"/>
      <c r="H507" s="75"/>
      <c r="I507" s="75"/>
      <c r="J507" s="75"/>
      <c r="K507" s="75"/>
      <c r="L507" s="75"/>
      <c r="M507" s="77"/>
      <c r="N507" s="9" t="s">
        <v>11</v>
      </c>
      <c r="O507" s="75"/>
      <c r="P507" s="75"/>
      <c r="Q507" s="53"/>
      <c r="R507" s="112">
        <f t="shared" si="18"/>
        <v>0</v>
      </c>
      <c r="S507" s="113"/>
      <c r="T507" s="113"/>
      <c r="U507" s="114"/>
    </row>
    <row r="508" spans="1:21" x14ac:dyDescent="0.3">
      <c r="A508" s="95"/>
      <c r="B508" s="96"/>
      <c r="C508" s="97"/>
      <c r="D508" s="76"/>
      <c r="E508" s="75"/>
      <c r="F508" s="75"/>
      <c r="G508" s="75"/>
      <c r="H508" s="75"/>
      <c r="I508" s="75"/>
      <c r="J508" s="75"/>
      <c r="K508" s="75"/>
      <c r="L508" s="75"/>
      <c r="M508" s="77"/>
      <c r="N508" s="9" t="s">
        <v>11</v>
      </c>
      <c r="O508" s="75"/>
      <c r="P508" s="75"/>
      <c r="Q508" s="53"/>
      <c r="R508" s="112">
        <f t="shared" si="18"/>
        <v>0</v>
      </c>
      <c r="S508" s="113"/>
      <c r="T508" s="113"/>
      <c r="U508" s="114"/>
    </row>
    <row r="509" spans="1:21" x14ac:dyDescent="0.3">
      <c r="A509" s="95"/>
      <c r="B509" s="96"/>
      <c r="C509" s="97"/>
      <c r="D509" s="76"/>
      <c r="E509" s="75"/>
      <c r="F509" s="75"/>
      <c r="G509" s="75"/>
      <c r="H509" s="75"/>
      <c r="I509" s="75"/>
      <c r="J509" s="75"/>
      <c r="K509" s="75"/>
      <c r="L509" s="75"/>
      <c r="M509" s="77"/>
      <c r="N509" s="9" t="s">
        <v>11</v>
      </c>
      <c r="O509" s="75"/>
      <c r="P509" s="75"/>
      <c r="Q509" s="53"/>
      <c r="R509" s="112">
        <f t="shared" si="18"/>
        <v>0</v>
      </c>
      <c r="S509" s="113"/>
      <c r="T509" s="113"/>
      <c r="U509" s="114"/>
    </row>
    <row r="510" spans="1:21" x14ac:dyDescent="0.3">
      <c r="A510" s="161" t="s">
        <v>237</v>
      </c>
      <c r="B510" s="162"/>
      <c r="C510" s="162"/>
      <c r="D510" s="162"/>
      <c r="E510" s="162"/>
      <c r="F510" s="162"/>
      <c r="G510" s="162"/>
      <c r="H510" s="162"/>
      <c r="I510" s="162"/>
      <c r="J510" s="162"/>
      <c r="K510" s="162"/>
      <c r="L510" s="162"/>
      <c r="M510" s="162"/>
      <c r="N510" s="162"/>
      <c r="O510" s="162"/>
      <c r="P510" s="162"/>
      <c r="Q510" s="163"/>
      <c r="R510" s="164">
        <f>SUM(R484:U509)</f>
        <v>0</v>
      </c>
      <c r="S510" s="203"/>
      <c r="T510" s="203"/>
      <c r="U510" s="204"/>
    </row>
    <row r="511" spans="1:21" x14ac:dyDescent="0.3">
      <c r="A511" s="43" t="s">
        <v>380</v>
      </c>
    </row>
    <row r="512" spans="1:21" ht="9.9" customHeight="1" x14ac:dyDescent="0.3"/>
    <row r="513" spans="1:21" x14ac:dyDescent="0.3">
      <c r="A513" s="84" t="s">
        <v>46</v>
      </c>
      <c r="B513" s="85"/>
      <c r="C513" s="85"/>
      <c r="D513" s="85"/>
      <c r="E513" s="85"/>
      <c r="F513" s="85"/>
      <c r="G513" s="85"/>
      <c r="H513" s="85"/>
      <c r="I513" s="85"/>
      <c r="J513" s="85"/>
      <c r="K513" s="85"/>
      <c r="L513" s="85"/>
      <c r="M513" s="85"/>
      <c r="N513" s="85"/>
      <c r="O513" s="85"/>
      <c r="P513" s="85"/>
      <c r="Q513" s="86"/>
      <c r="R513" s="197">
        <f>R510</f>
        <v>0</v>
      </c>
      <c r="S513" s="198"/>
      <c r="T513" s="198"/>
      <c r="U513" s="199"/>
    </row>
    <row r="514" spans="1:21" x14ac:dyDescent="0.3">
      <c r="A514" s="243" t="s">
        <v>259</v>
      </c>
      <c r="B514" s="244"/>
      <c r="C514" s="244"/>
      <c r="D514" s="244"/>
      <c r="E514" s="244"/>
      <c r="F514" s="244"/>
      <c r="G514" s="244"/>
      <c r="H514" s="244"/>
      <c r="I514" s="244"/>
      <c r="J514" s="244"/>
      <c r="K514" s="244"/>
      <c r="L514" s="244"/>
      <c r="M514" s="244"/>
      <c r="N514" s="244"/>
      <c r="O514" s="244"/>
      <c r="P514" s="244"/>
      <c r="Q514" s="245"/>
      <c r="R514" s="249">
        <f>SUM(R56,R109,R161,R214,R265,R318,R371,R424,R478,R513)</f>
        <v>0</v>
      </c>
      <c r="S514" s="227"/>
      <c r="T514" s="227"/>
      <c r="U514" s="228"/>
    </row>
    <row r="515" spans="1:21" x14ac:dyDescent="0.3">
      <c r="A515" s="246" t="s">
        <v>260</v>
      </c>
      <c r="B515" s="247"/>
      <c r="C515" s="247"/>
      <c r="D515" s="247"/>
      <c r="E515" s="247"/>
      <c r="F515" s="247"/>
      <c r="G515" s="247"/>
      <c r="H515" s="247"/>
      <c r="I515" s="247"/>
      <c r="J515" s="247"/>
      <c r="K515" s="247"/>
      <c r="L515" s="247"/>
      <c r="M515" s="247"/>
      <c r="N515" s="247"/>
      <c r="O515" s="247"/>
      <c r="P515" s="247"/>
      <c r="Q515" s="248"/>
      <c r="R515" s="250"/>
      <c r="S515" s="251"/>
      <c r="T515" s="251"/>
      <c r="U515" s="252"/>
    </row>
    <row r="516" spans="1:21" ht="9.9" customHeight="1" x14ac:dyDescent="0.3"/>
    <row r="517" spans="1:21" x14ac:dyDescent="0.3">
      <c r="A517" s="3" t="s">
        <v>261</v>
      </c>
    </row>
    <row r="518" spans="1:21" ht="9.9" customHeight="1" x14ac:dyDescent="0.3"/>
    <row r="519" spans="1:21" x14ac:dyDescent="0.3">
      <c r="A519" s="44" t="s">
        <v>262</v>
      </c>
      <c r="B519" s="29"/>
      <c r="C519" s="29"/>
      <c r="D519" s="29"/>
      <c r="E519" s="29"/>
      <c r="F519" s="29"/>
      <c r="G519" s="29"/>
      <c r="H519" s="29"/>
      <c r="I519" s="29"/>
      <c r="J519" s="29"/>
      <c r="K519" s="29"/>
      <c r="L519" s="29"/>
      <c r="M519" s="29"/>
      <c r="N519" s="29"/>
      <c r="O519" s="29"/>
      <c r="P519" s="29"/>
      <c r="Q519" s="29"/>
      <c r="R519" s="253">
        <f>IF(R514*0.1&gt;50000,50000,R514*0.1)</f>
        <v>0</v>
      </c>
      <c r="S519" s="254"/>
      <c r="T519" s="254"/>
      <c r="U519" s="255"/>
    </row>
    <row r="520" spans="1:21" x14ac:dyDescent="0.3">
      <c r="A520" s="44" t="s">
        <v>264</v>
      </c>
      <c r="B520" s="29"/>
      <c r="C520" s="29"/>
      <c r="D520" s="29"/>
      <c r="E520" s="29"/>
      <c r="F520" s="29"/>
      <c r="G520" s="29"/>
      <c r="H520" s="29"/>
      <c r="I520" s="29"/>
      <c r="J520" s="29"/>
      <c r="K520" s="29"/>
      <c r="L520" s="29"/>
      <c r="M520" s="29"/>
      <c r="N520" s="29"/>
      <c r="O520" s="29"/>
      <c r="P520" s="29"/>
      <c r="Q520" s="29"/>
      <c r="R520" s="253">
        <f>R514*0.03</f>
        <v>0</v>
      </c>
      <c r="S520" s="254"/>
      <c r="T520" s="254"/>
      <c r="U520" s="255"/>
    </row>
    <row r="521" spans="1:21" ht="18" x14ac:dyDescent="0.5">
      <c r="A521" s="78" t="s">
        <v>263</v>
      </c>
      <c r="B521" s="79"/>
      <c r="C521" s="79"/>
      <c r="D521" s="79"/>
      <c r="E521" s="79"/>
      <c r="F521" s="79"/>
      <c r="G521" s="79"/>
      <c r="H521" s="79"/>
      <c r="I521" s="79"/>
      <c r="J521" s="79"/>
      <c r="K521" s="79"/>
      <c r="L521" s="79"/>
      <c r="M521" s="79"/>
      <c r="N521" s="79"/>
      <c r="O521" s="79"/>
      <c r="P521" s="79"/>
      <c r="Q521" s="80"/>
      <c r="R521" s="81">
        <f>SUM(R514,R519,R520)</f>
        <v>0</v>
      </c>
      <c r="S521" s="82"/>
      <c r="T521" s="82"/>
      <c r="U521" s="83"/>
    </row>
    <row r="522" spans="1:21" ht="9.9" customHeight="1" x14ac:dyDescent="0.3"/>
    <row r="523" spans="1:21" x14ac:dyDescent="0.3">
      <c r="A523" s="3" t="s">
        <v>265</v>
      </c>
    </row>
    <row r="524" spans="1:21" ht="9.9" customHeight="1" x14ac:dyDescent="0.3"/>
    <row r="525" spans="1:21" ht="14.5" thickBot="1" x14ac:dyDescent="0.35">
      <c r="A525" s="167" t="s">
        <v>14</v>
      </c>
      <c r="B525" s="170"/>
      <c r="C525" s="171"/>
      <c r="D525" s="170" t="s">
        <v>15</v>
      </c>
      <c r="E525" s="170"/>
      <c r="F525" s="170"/>
      <c r="G525" s="170"/>
      <c r="H525" s="170"/>
      <c r="I525" s="170"/>
      <c r="J525" s="170"/>
      <c r="K525" s="170"/>
      <c r="L525" s="170"/>
      <c r="M525" s="170"/>
      <c r="N525" s="167" t="s">
        <v>16</v>
      </c>
      <c r="O525" s="170"/>
      <c r="P525" s="170"/>
      <c r="Q525" s="171"/>
      <c r="R525" s="170" t="s">
        <v>17</v>
      </c>
      <c r="S525" s="170"/>
      <c r="T525" s="170"/>
      <c r="U525" s="171"/>
    </row>
    <row r="526" spans="1:21" ht="14.5" thickTop="1" x14ac:dyDescent="0.3">
      <c r="A526" s="174"/>
      <c r="B526" s="175"/>
      <c r="C526" s="176"/>
      <c r="D526" s="232" t="s">
        <v>267</v>
      </c>
      <c r="E526" s="233"/>
      <c r="F526" s="233"/>
      <c r="G526" s="233"/>
      <c r="H526" s="233"/>
      <c r="I526" s="233"/>
      <c r="J526" s="233"/>
      <c r="K526" s="233"/>
      <c r="L526" s="233"/>
      <c r="M526" s="234"/>
      <c r="N526" s="259">
        <v>18000</v>
      </c>
      <c r="O526" s="233"/>
      <c r="P526" s="233"/>
      <c r="Q526" s="234"/>
      <c r="R526" s="158">
        <f>A526*N526</f>
        <v>0</v>
      </c>
      <c r="S526" s="159"/>
      <c r="T526" s="159"/>
      <c r="U526" s="160"/>
    </row>
    <row r="527" spans="1:21" x14ac:dyDescent="0.3">
      <c r="A527" s="95"/>
      <c r="B527" s="96"/>
      <c r="C527" s="97"/>
      <c r="D527" s="135" t="s">
        <v>268</v>
      </c>
      <c r="E527" s="136"/>
      <c r="F527" s="136"/>
      <c r="G527" s="136"/>
      <c r="H527" s="136"/>
      <c r="I527" s="136"/>
      <c r="J527" s="136"/>
      <c r="K527" s="136"/>
      <c r="L527" s="136"/>
      <c r="M527" s="137"/>
      <c r="N527" s="242">
        <v>1000</v>
      </c>
      <c r="O527" s="136"/>
      <c r="P527" s="136"/>
      <c r="Q527" s="137"/>
      <c r="R527" s="112">
        <f>A527*N527</f>
        <v>0</v>
      </c>
      <c r="S527" s="113"/>
      <c r="T527" s="113"/>
      <c r="U527" s="114"/>
    </row>
    <row r="528" spans="1:21" x14ac:dyDescent="0.3">
      <c r="A528" s="95"/>
      <c r="B528" s="96"/>
      <c r="C528" s="97"/>
      <c r="D528" s="135" t="s">
        <v>269</v>
      </c>
      <c r="E528" s="136"/>
      <c r="F528" s="136"/>
      <c r="G528" s="136"/>
      <c r="H528" s="136"/>
      <c r="I528" s="136"/>
      <c r="J528" s="136"/>
      <c r="K528" s="136"/>
      <c r="L528" s="136"/>
      <c r="M528" s="137"/>
      <c r="N528" s="242">
        <v>1800</v>
      </c>
      <c r="O528" s="136"/>
      <c r="P528" s="136"/>
      <c r="Q528" s="137"/>
      <c r="R528" s="112">
        <f>A528*N528</f>
        <v>0</v>
      </c>
      <c r="S528" s="113"/>
      <c r="T528" s="113"/>
      <c r="U528" s="114"/>
    </row>
    <row r="529" spans="1:21" x14ac:dyDescent="0.3">
      <c r="A529" s="95"/>
      <c r="B529" s="96"/>
      <c r="C529" s="97"/>
      <c r="D529" s="67" t="s">
        <v>383</v>
      </c>
      <c r="E529" s="68"/>
      <c r="F529" s="68"/>
      <c r="G529" s="68"/>
      <c r="H529" s="68"/>
      <c r="I529" s="68"/>
      <c r="J529" s="68"/>
      <c r="K529" s="68"/>
      <c r="L529" s="68"/>
      <c r="M529" s="69"/>
      <c r="N529" s="242"/>
      <c r="O529" s="136"/>
      <c r="P529" s="136"/>
      <c r="Q529" s="137"/>
      <c r="R529" s="222"/>
      <c r="S529" s="223"/>
      <c r="T529" s="223"/>
      <c r="U529" s="224"/>
    </row>
    <row r="530" spans="1:21" ht="9.9" customHeight="1" x14ac:dyDescent="0.3"/>
    <row r="531" spans="1:21" ht="18" x14ac:dyDescent="0.5">
      <c r="A531" s="78" t="s">
        <v>266</v>
      </c>
      <c r="B531" s="79"/>
      <c r="C531" s="79"/>
      <c r="D531" s="79"/>
      <c r="E531" s="79"/>
      <c r="F531" s="79"/>
      <c r="G531" s="79"/>
      <c r="H531" s="79"/>
      <c r="I531" s="79"/>
      <c r="J531" s="79"/>
      <c r="K531" s="79"/>
      <c r="L531" s="79"/>
      <c r="M531" s="79"/>
      <c r="N531" s="79"/>
      <c r="O531" s="79"/>
      <c r="P531" s="79"/>
      <c r="Q531" s="80"/>
      <c r="R531" s="81">
        <f>SUM(R526,R527,R528,R529)</f>
        <v>0</v>
      </c>
      <c r="S531" s="82"/>
      <c r="T531" s="82"/>
      <c r="U531" s="83"/>
    </row>
    <row r="536" spans="1:21" x14ac:dyDescent="0.3">
      <c r="A536" s="3" t="s">
        <v>270</v>
      </c>
    </row>
    <row r="537" spans="1:21" ht="9.9" customHeight="1" x14ac:dyDescent="0.3"/>
    <row r="538" spans="1:21" s="6" customFormat="1" x14ac:dyDescent="0.3">
      <c r="A538" s="1" t="s">
        <v>271</v>
      </c>
    </row>
    <row r="539" spans="1:21" ht="14.5" thickBot="1" x14ac:dyDescent="0.35">
      <c r="A539" s="167" t="s">
        <v>14</v>
      </c>
      <c r="B539" s="170"/>
      <c r="C539" s="171"/>
      <c r="D539" s="167" t="s">
        <v>15</v>
      </c>
      <c r="E539" s="170"/>
      <c r="F539" s="170"/>
      <c r="G539" s="170"/>
      <c r="H539" s="170"/>
      <c r="I539" s="170"/>
      <c r="J539" s="170"/>
      <c r="K539" s="170"/>
      <c r="L539" s="170"/>
      <c r="M539" s="171"/>
      <c r="N539" s="167" t="s">
        <v>16</v>
      </c>
      <c r="O539" s="170"/>
      <c r="P539" s="170"/>
      <c r="Q539" s="171"/>
      <c r="R539" s="167" t="s">
        <v>17</v>
      </c>
      <c r="S539" s="170"/>
      <c r="T539" s="170"/>
      <c r="U539" s="171"/>
    </row>
    <row r="540" spans="1:21" ht="14.5" thickTop="1" x14ac:dyDescent="0.3">
      <c r="A540" s="174"/>
      <c r="B540" s="175"/>
      <c r="C540" s="176"/>
      <c r="D540" s="232" t="s">
        <v>272</v>
      </c>
      <c r="E540" s="233"/>
      <c r="F540" s="233"/>
      <c r="G540" s="233"/>
      <c r="H540" s="233"/>
      <c r="I540" s="233"/>
      <c r="J540" s="233"/>
      <c r="K540" s="233"/>
      <c r="L540" s="233"/>
      <c r="M540" s="234"/>
      <c r="N540" s="13" t="s">
        <v>11</v>
      </c>
      <c r="O540" s="180">
        <v>300</v>
      </c>
      <c r="P540" s="178"/>
      <c r="Q540" s="45" t="s">
        <v>19</v>
      </c>
      <c r="R540" s="158">
        <f>A540*O540</f>
        <v>0</v>
      </c>
      <c r="S540" s="159"/>
      <c r="T540" s="159"/>
      <c r="U540" s="160"/>
    </row>
    <row r="541" spans="1:21" x14ac:dyDescent="0.3">
      <c r="A541" s="95"/>
      <c r="B541" s="96"/>
      <c r="C541" s="97"/>
      <c r="D541" s="256" t="s">
        <v>273</v>
      </c>
      <c r="E541" s="257"/>
      <c r="F541" s="257"/>
      <c r="G541" s="257"/>
      <c r="H541" s="257"/>
      <c r="I541" s="257"/>
      <c r="J541" s="257"/>
      <c r="K541" s="257"/>
      <c r="L541" s="257"/>
      <c r="M541" s="258"/>
      <c r="N541" s="14" t="s">
        <v>11</v>
      </c>
      <c r="O541" s="128">
        <v>450</v>
      </c>
      <c r="P541" s="68"/>
      <c r="Q541" s="35" t="s">
        <v>19</v>
      </c>
      <c r="R541" s="112">
        <f>A541*O541</f>
        <v>0</v>
      </c>
      <c r="S541" s="113"/>
      <c r="T541" s="113"/>
      <c r="U541" s="114"/>
    </row>
    <row r="542" spans="1:21" x14ac:dyDescent="0.3">
      <c r="A542" s="95"/>
      <c r="B542" s="96"/>
      <c r="C542" s="97"/>
      <c r="D542" s="135" t="s">
        <v>274</v>
      </c>
      <c r="E542" s="136"/>
      <c r="F542" s="136"/>
      <c r="G542" s="136"/>
      <c r="H542" s="136"/>
      <c r="I542" s="136"/>
      <c r="J542" s="136"/>
      <c r="K542" s="136"/>
      <c r="L542" s="136"/>
      <c r="M542" s="137"/>
      <c r="N542" s="14" t="s">
        <v>11</v>
      </c>
      <c r="O542" s="128">
        <v>600</v>
      </c>
      <c r="P542" s="68"/>
      <c r="Q542" s="35" t="s">
        <v>19</v>
      </c>
      <c r="R542" s="112">
        <f>A542*O542</f>
        <v>0</v>
      </c>
      <c r="S542" s="113"/>
      <c r="T542" s="113"/>
      <c r="U542" s="114"/>
    </row>
    <row r="543" spans="1:21" x14ac:dyDescent="0.3">
      <c r="A543" s="95"/>
      <c r="B543" s="96"/>
      <c r="C543" s="97"/>
      <c r="D543" s="135" t="s">
        <v>275</v>
      </c>
      <c r="E543" s="136"/>
      <c r="F543" s="136"/>
      <c r="G543" s="136"/>
      <c r="H543" s="136"/>
      <c r="I543" s="136"/>
      <c r="J543" s="136"/>
      <c r="K543" s="136"/>
      <c r="L543" s="136"/>
      <c r="M543" s="137"/>
      <c r="N543" s="14" t="s">
        <v>11</v>
      </c>
      <c r="O543" s="128">
        <v>959</v>
      </c>
      <c r="P543" s="68"/>
      <c r="Q543" s="35" t="s">
        <v>19</v>
      </c>
      <c r="R543" s="112">
        <f>A543*O543</f>
        <v>0</v>
      </c>
      <c r="S543" s="113"/>
      <c r="T543" s="113"/>
      <c r="U543" s="114"/>
    </row>
    <row r="544" spans="1:21" x14ac:dyDescent="0.3">
      <c r="A544" s="161" t="s">
        <v>276</v>
      </c>
      <c r="B544" s="162"/>
      <c r="C544" s="162"/>
      <c r="D544" s="162"/>
      <c r="E544" s="162"/>
      <c r="F544" s="162"/>
      <c r="G544" s="162"/>
      <c r="H544" s="162"/>
      <c r="I544" s="162"/>
      <c r="J544" s="162"/>
      <c r="K544" s="162"/>
      <c r="L544" s="162"/>
      <c r="M544" s="162"/>
      <c r="N544" s="162"/>
      <c r="O544" s="162"/>
      <c r="P544" s="162"/>
      <c r="Q544" s="163"/>
      <c r="R544" s="164">
        <f>SUM(R540:U543)</f>
        <v>0</v>
      </c>
      <c r="S544" s="165"/>
      <c r="T544" s="165"/>
      <c r="U544" s="166"/>
    </row>
    <row r="545" spans="1:21" ht="9.9" customHeight="1" x14ac:dyDescent="0.3">
      <c r="A545" s="20"/>
      <c r="B545" s="20"/>
      <c r="C545" s="20"/>
      <c r="D545" s="20"/>
      <c r="E545" s="20"/>
      <c r="F545" s="20"/>
      <c r="G545" s="20"/>
      <c r="H545" s="20"/>
      <c r="I545" s="20"/>
      <c r="J545" s="20"/>
      <c r="K545" s="20"/>
      <c r="L545" s="20"/>
      <c r="M545" s="20"/>
      <c r="N545" s="20"/>
      <c r="O545" s="20"/>
      <c r="P545" s="20"/>
      <c r="Q545" s="20"/>
      <c r="R545" s="21"/>
      <c r="S545" s="21"/>
      <c r="T545" s="21"/>
      <c r="U545" s="21"/>
    </row>
    <row r="546" spans="1:21" ht="15" customHeight="1" x14ac:dyDescent="0.3">
      <c r="A546" s="1" t="s">
        <v>282</v>
      </c>
    </row>
    <row r="547" spans="1:21" ht="14.5" thickBot="1" x14ac:dyDescent="0.35">
      <c r="A547" s="167" t="s">
        <v>14</v>
      </c>
      <c r="B547" s="170"/>
      <c r="C547" s="171"/>
      <c r="D547" s="167" t="s">
        <v>15</v>
      </c>
      <c r="E547" s="170"/>
      <c r="F547" s="170"/>
      <c r="G547" s="170"/>
      <c r="H547" s="170"/>
      <c r="I547" s="170"/>
      <c r="J547" s="170"/>
      <c r="K547" s="170"/>
      <c r="L547" s="170"/>
      <c r="M547" s="171"/>
      <c r="N547" s="167" t="s">
        <v>16</v>
      </c>
      <c r="O547" s="170"/>
      <c r="P547" s="170"/>
      <c r="Q547" s="171"/>
      <c r="R547" s="167" t="s">
        <v>17</v>
      </c>
      <c r="S547" s="170"/>
      <c r="T547" s="170"/>
      <c r="U547" s="171"/>
    </row>
    <row r="548" spans="1:21" ht="14.5" thickTop="1" x14ac:dyDescent="0.3">
      <c r="A548" s="174"/>
      <c r="B548" s="175"/>
      <c r="C548" s="176"/>
      <c r="D548" s="232" t="s">
        <v>277</v>
      </c>
      <c r="E548" s="233"/>
      <c r="F548" s="233"/>
      <c r="G548" s="233"/>
      <c r="H548" s="233"/>
      <c r="I548" s="233"/>
      <c r="J548" s="233"/>
      <c r="K548" s="233"/>
      <c r="L548" s="233"/>
      <c r="M548" s="234"/>
      <c r="N548" s="7" t="s">
        <v>11</v>
      </c>
      <c r="O548" s="180">
        <v>250</v>
      </c>
      <c r="P548" s="178"/>
      <c r="Q548" s="8" t="s">
        <v>19</v>
      </c>
      <c r="R548" s="158">
        <f>A548*O548</f>
        <v>0</v>
      </c>
      <c r="S548" s="159"/>
      <c r="T548" s="159"/>
      <c r="U548" s="160"/>
    </row>
    <row r="549" spans="1:21" x14ac:dyDescent="0.3">
      <c r="A549" s="95"/>
      <c r="B549" s="96"/>
      <c r="C549" s="97"/>
      <c r="D549" s="135" t="s">
        <v>278</v>
      </c>
      <c r="E549" s="136"/>
      <c r="F549" s="136"/>
      <c r="G549" s="136"/>
      <c r="H549" s="136"/>
      <c r="I549" s="136"/>
      <c r="J549" s="136"/>
      <c r="K549" s="136"/>
      <c r="L549" s="136"/>
      <c r="M549" s="137"/>
      <c r="N549" s="9" t="s">
        <v>11</v>
      </c>
      <c r="O549" s="128">
        <v>270</v>
      </c>
      <c r="P549" s="68"/>
      <c r="Q549" s="10" t="s">
        <v>19</v>
      </c>
      <c r="R549" s="112">
        <f>A549*O549</f>
        <v>0</v>
      </c>
      <c r="S549" s="113"/>
      <c r="T549" s="113"/>
      <c r="U549" s="114"/>
    </row>
    <row r="550" spans="1:21" x14ac:dyDescent="0.3">
      <c r="A550" s="95"/>
      <c r="B550" s="96"/>
      <c r="C550" s="97"/>
      <c r="D550" s="135" t="s">
        <v>279</v>
      </c>
      <c r="E550" s="136"/>
      <c r="F550" s="136"/>
      <c r="G550" s="136"/>
      <c r="H550" s="136"/>
      <c r="I550" s="136"/>
      <c r="J550" s="136"/>
      <c r="K550" s="136"/>
      <c r="L550" s="136"/>
      <c r="M550" s="137"/>
      <c r="N550" s="9" t="s">
        <v>11</v>
      </c>
      <c r="O550" s="128">
        <v>450</v>
      </c>
      <c r="P550" s="68"/>
      <c r="Q550" s="10" t="s">
        <v>19</v>
      </c>
      <c r="R550" s="112">
        <f>A550*O550</f>
        <v>0</v>
      </c>
      <c r="S550" s="113"/>
      <c r="T550" s="113"/>
      <c r="U550" s="114"/>
    </row>
    <row r="551" spans="1:21" x14ac:dyDescent="0.3">
      <c r="A551" s="95"/>
      <c r="B551" s="96"/>
      <c r="C551" s="97"/>
      <c r="D551" s="135" t="s">
        <v>280</v>
      </c>
      <c r="E551" s="136"/>
      <c r="F551" s="136"/>
      <c r="G551" s="136"/>
      <c r="H551" s="136"/>
      <c r="I551" s="136"/>
      <c r="J551" s="136"/>
      <c r="K551" s="136"/>
      <c r="L551" s="136"/>
      <c r="M551" s="137"/>
      <c r="N551" s="9" t="s">
        <v>11</v>
      </c>
      <c r="O551" s="128">
        <v>830</v>
      </c>
      <c r="P551" s="68"/>
      <c r="Q551" s="10" t="s">
        <v>19</v>
      </c>
      <c r="R551" s="112">
        <f>A551*O551</f>
        <v>0</v>
      </c>
      <c r="S551" s="113"/>
      <c r="T551" s="113"/>
      <c r="U551" s="114"/>
    </row>
    <row r="552" spans="1:21" x14ac:dyDescent="0.3">
      <c r="A552" s="161" t="s">
        <v>281</v>
      </c>
      <c r="B552" s="162"/>
      <c r="C552" s="162"/>
      <c r="D552" s="162"/>
      <c r="E552" s="162"/>
      <c r="F552" s="162"/>
      <c r="G552" s="162"/>
      <c r="H552" s="162"/>
      <c r="I552" s="162"/>
      <c r="J552" s="162"/>
      <c r="K552" s="162"/>
      <c r="L552" s="162"/>
      <c r="M552" s="162"/>
      <c r="N552" s="162"/>
      <c r="O552" s="162"/>
      <c r="P552" s="162"/>
      <c r="Q552" s="163"/>
      <c r="R552" s="164">
        <f>SUM(R548:U551)</f>
        <v>0</v>
      </c>
      <c r="S552" s="165"/>
      <c r="T552" s="165"/>
      <c r="U552" s="166"/>
    </row>
    <row r="553" spans="1:21" ht="9.9" customHeight="1" x14ac:dyDescent="0.3"/>
    <row r="554" spans="1:21" x14ac:dyDescent="0.3">
      <c r="A554" s="1" t="s">
        <v>283</v>
      </c>
    </row>
    <row r="555" spans="1:21" ht="14.5" thickBot="1" x14ac:dyDescent="0.35">
      <c r="A555" s="167" t="s">
        <v>14</v>
      </c>
      <c r="B555" s="170"/>
      <c r="C555" s="171"/>
      <c r="D555" s="167" t="s">
        <v>15</v>
      </c>
      <c r="E555" s="170"/>
      <c r="F555" s="170"/>
      <c r="G555" s="170"/>
      <c r="H555" s="170"/>
      <c r="I555" s="170"/>
      <c r="J555" s="170"/>
      <c r="K555" s="170"/>
      <c r="L555" s="170"/>
      <c r="M555" s="171"/>
      <c r="N555" s="167" t="s">
        <v>16</v>
      </c>
      <c r="O555" s="170"/>
      <c r="P555" s="170"/>
      <c r="Q555" s="171"/>
      <c r="R555" s="167" t="s">
        <v>17</v>
      </c>
      <c r="S555" s="170"/>
      <c r="T555" s="170"/>
      <c r="U555" s="171"/>
    </row>
    <row r="556" spans="1:21" ht="14.5" thickTop="1" x14ac:dyDescent="0.3">
      <c r="A556" s="174"/>
      <c r="B556" s="175"/>
      <c r="C556" s="176"/>
      <c r="D556" s="232" t="s">
        <v>285</v>
      </c>
      <c r="E556" s="233"/>
      <c r="F556" s="233"/>
      <c r="G556" s="233"/>
      <c r="H556" s="233"/>
      <c r="I556" s="233"/>
      <c r="J556" s="233"/>
      <c r="K556" s="233"/>
      <c r="L556" s="233"/>
      <c r="M556" s="234"/>
      <c r="N556" s="13" t="s">
        <v>11</v>
      </c>
      <c r="O556" s="180">
        <v>60</v>
      </c>
      <c r="P556" s="178"/>
      <c r="Q556" s="15" t="s">
        <v>19</v>
      </c>
      <c r="R556" s="158">
        <f>A556*O556</f>
        <v>0</v>
      </c>
      <c r="S556" s="159"/>
      <c r="T556" s="159"/>
      <c r="U556" s="160"/>
    </row>
    <row r="557" spans="1:21" x14ac:dyDescent="0.3">
      <c r="A557" s="95"/>
      <c r="B557" s="96"/>
      <c r="C557" s="97"/>
      <c r="D557" s="135" t="s">
        <v>286</v>
      </c>
      <c r="E557" s="136"/>
      <c r="F557" s="136"/>
      <c r="G557" s="136"/>
      <c r="H557" s="136"/>
      <c r="I557" s="136"/>
      <c r="J557" s="136"/>
      <c r="K557" s="136"/>
      <c r="L557" s="136"/>
      <c r="M557" s="137"/>
      <c r="N557" s="46" t="s">
        <v>11</v>
      </c>
      <c r="O557" s="128">
        <v>80</v>
      </c>
      <c r="P557" s="68"/>
      <c r="Q557" s="19" t="s">
        <v>19</v>
      </c>
      <c r="R557" s="112">
        <f>A557*O557</f>
        <v>0</v>
      </c>
      <c r="S557" s="113"/>
      <c r="T557" s="113"/>
      <c r="U557" s="114"/>
    </row>
    <row r="558" spans="1:21" x14ac:dyDescent="0.3">
      <c r="A558" s="161" t="s">
        <v>284</v>
      </c>
      <c r="B558" s="162"/>
      <c r="C558" s="162"/>
      <c r="D558" s="162"/>
      <c r="E558" s="162"/>
      <c r="F558" s="162"/>
      <c r="G558" s="162"/>
      <c r="H558" s="162"/>
      <c r="I558" s="162"/>
      <c r="J558" s="162"/>
      <c r="K558" s="162"/>
      <c r="L558" s="162"/>
      <c r="M558" s="162"/>
      <c r="N558" s="162"/>
      <c r="O558" s="162"/>
      <c r="P558" s="162"/>
      <c r="Q558" s="163"/>
      <c r="R558" s="260">
        <f>SUM(R556:U557)</f>
        <v>0</v>
      </c>
      <c r="S558" s="261"/>
      <c r="T558" s="261"/>
      <c r="U558" s="262"/>
    </row>
    <row r="559" spans="1:21" ht="9.9" customHeight="1" x14ac:dyDescent="0.3"/>
    <row r="560" spans="1:21" x14ac:dyDescent="0.3">
      <c r="A560" s="1" t="s">
        <v>287</v>
      </c>
    </row>
    <row r="561" spans="1:21" ht="14.5" thickBot="1" x14ac:dyDescent="0.35">
      <c r="A561" s="167" t="s">
        <v>14</v>
      </c>
      <c r="B561" s="170"/>
      <c r="C561" s="171"/>
      <c r="D561" s="167" t="s">
        <v>15</v>
      </c>
      <c r="E561" s="170"/>
      <c r="F561" s="170"/>
      <c r="G561" s="170"/>
      <c r="H561" s="170"/>
      <c r="I561" s="170"/>
      <c r="J561" s="170"/>
      <c r="K561" s="170"/>
      <c r="L561" s="170"/>
      <c r="M561" s="171"/>
      <c r="N561" s="167" t="s">
        <v>16</v>
      </c>
      <c r="O561" s="170"/>
      <c r="P561" s="170"/>
      <c r="Q561" s="171"/>
      <c r="R561" s="167" t="s">
        <v>17</v>
      </c>
      <c r="S561" s="170"/>
      <c r="T561" s="170"/>
      <c r="U561" s="171"/>
    </row>
    <row r="562" spans="1:21" ht="14.5" thickTop="1" x14ac:dyDescent="0.3">
      <c r="A562" s="174"/>
      <c r="B562" s="175"/>
      <c r="C562" s="176"/>
      <c r="D562" s="177" t="s">
        <v>289</v>
      </c>
      <c r="E562" s="178"/>
      <c r="F562" s="178"/>
      <c r="G562" s="178"/>
      <c r="H562" s="178"/>
      <c r="I562" s="178"/>
      <c r="J562" s="178"/>
      <c r="K562" s="178"/>
      <c r="L562" s="178"/>
      <c r="M562" s="179"/>
      <c r="N562" s="7" t="s">
        <v>11</v>
      </c>
      <c r="O562" s="180">
        <v>35</v>
      </c>
      <c r="P562" s="178"/>
      <c r="Q562" s="8"/>
      <c r="R562" s="158">
        <f>A562*O562</f>
        <v>0</v>
      </c>
      <c r="S562" s="159"/>
      <c r="T562" s="159"/>
      <c r="U562" s="160"/>
    </row>
    <row r="563" spans="1:21" x14ac:dyDescent="0.3">
      <c r="A563" s="95"/>
      <c r="B563" s="96"/>
      <c r="C563" s="97"/>
      <c r="D563" s="67" t="s">
        <v>290</v>
      </c>
      <c r="E563" s="68"/>
      <c r="F563" s="68"/>
      <c r="G563" s="68"/>
      <c r="H563" s="68"/>
      <c r="I563" s="68"/>
      <c r="J563" s="68"/>
      <c r="K563" s="68"/>
      <c r="L563" s="68"/>
      <c r="M563" s="69"/>
      <c r="N563" s="9" t="s">
        <v>11</v>
      </c>
      <c r="O563" s="128">
        <v>45</v>
      </c>
      <c r="P563" s="68"/>
      <c r="Q563" s="10"/>
      <c r="R563" s="112">
        <f>A563*O563</f>
        <v>0</v>
      </c>
      <c r="S563" s="113"/>
      <c r="T563" s="113"/>
      <c r="U563" s="114"/>
    </row>
    <row r="564" spans="1:21" x14ac:dyDescent="0.3">
      <c r="A564" s="95"/>
      <c r="B564" s="96"/>
      <c r="C564" s="97"/>
      <c r="D564" s="67" t="s">
        <v>291</v>
      </c>
      <c r="E564" s="68"/>
      <c r="F564" s="68"/>
      <c r="G564" s="68"/>
      <c r="H564" s="68"/>
      <c r="I564" s="68"/>
      <c r="J564" s="68"/>
      <c r="K564" s="68"/>
      <c r="L564" s="68"/>
      <c r="M564" s="69"/>
      <c r="N564" s="9" t="s">
        <v>11</v>
      </c>
      <c r="O564" s="128">
        <v>50</v>
      </c>
      <c r="P564" s="68"/>
      <c r="Q564" s="10"/>
      <c r="R564" s="112">
        <f>A564*O564</f>
        <v>0</v>
      </c>
      <c r="S564" s="113"/>
      <c r="T564" s="113"/>
      <c r="U564" s="114"/>
    </row>
    <row r="565" spans="1:21" x14ac:dyDescent="0.3">
      <c r="A565" s="161" t="s">
        <v>288</v>
      </c>
      <c r="B565" s="162"/>
      <c r="C565" s="162"/>
      <c r="D565" s="162"/>
      <c r="E565" s="162"/>
      <c r="F565" s="162"/>
      <c r="G565" s="162"/>
      <c r="H565" s="162"/>
      <c r="I565" s="162"/>
      <c r="J565" s="162"/>
      <c r="K565" s="162"/>
      <c r="L565" s="162"/>
      <c r="M565" s="162"/>
      <c r="N565" s="162"/>
      <c r="O565" s="162"/>
      <c r="P565" s="162"/>
      <c r="Q565" s="163"/>
      <c r="R565" s="164">
        <f>SUM(R562:U564)</f>
        <v>0</v>
      </c>
      <c r="S565" s="165"/>
      <c r="T565" s="165"/>
      <c r="U565" s="166"/>
    </row>
    <row r="566" spans="1:21" ht="9.9" customHeight="1" x14ac:dyDescent="0.3"/>
    <row r="567" spans="1:21" x14ac:dyDescent="0.3">
      <c r="A567" s="1" t="s">
        <v>292</v>
      </c>
    </row>
    <row r="568" spans="1:21" ht="14.5" thickBot="1" x14ac:dyDescent="0.35">
      <c r="A568" s="167" t="s">
        <v>14</v>
      </c>
      <c r="B568" s="168"/>
      <c r="C568" s="169"/>
      <c r="D568" s="167" t="s">
        <v>15</v>
      </c>
      <c r="E568" s="168"/>
      <c r="F568" s="168"/>
      <c r="G568" s="168"/>
      <c r="H568" s="168"/>
      <c r="I568" s="168"/>
      <c r="J568" s="168"/>
      <c r="K568" s="168"/>
      <c r="L568" s="168"/>
      <c r="M568" s="169"/>
      <c r="N568" s="167" t="s">
        <v>16</v>
      </c>
      <c r="O568" s="170"/>
      <c r="P568" s="170"/>
      <c r="Q568" s="171"/>
      <c r="R568" s="167" t="s">
        <v>17</v>
      </c>
      <c r="S568" s="170"/>
      <c r="T568" s="170"/>
      <c r="U568" s="171"/>
    </row>
    <row r="569" spans="1:21" ht="14.5" thickTop="1" x14ac:dyDescent="0.3">
      <c r="A569" s="174"/>
      <c r="B569" s="175"/>
      <c r="C569" s="176"/>
      <c r="D569" s="177" t="s">
        <v>285</v>
      </c>
      <c r="E569" s="178"/>
      <c r="F569" s="178"/>
      <c r="G569" s="178"/>
      <c r="H569" s="178"/>
      <c r="I569" s="178"/>
      <c r="J569" s="178"/>
      <c r="K569" s="178"/>
      <c r="L569" s="178"/>
      <c r="M569" s="179"/>
      <c r="N569" s="13" t="s">
        <v>11</v>
      </c>
      <c r="O569" s="188">
        <v>15</v>
      </c>
      <c r="P569" s="178"/>
      <c r="Q569" s="15"/>
      <c r="R569" s="183">
        <f>A569*O569</f>
        <v>0</v>
      </c>
      <c r="S569" s="184"/>
      <c r="T569" s="184"/>
      <c r="U569" s="185"/>
    </row>
    <row r="570" spans="1:21" x14ac:dyDescent="0.3">
      <c r="A570" s="161" t="s">
        <v>293</v>
      </c>
      <c r="B570" s="162"/>
      <c r="C570" s="162"/>
      <c r="D570" s="162"/>
      <c r="E570" s="162"/>
      <c r="F570" s="162"/>
      <c r="G570" s="162"/>
      <c r="H570" s="162"/>
      <c r="I570" s="162"/>
      <c r="J570" s="162"/>
      <c r="K570" s="162"/>
      <c r="L570" s="162"/>
      <c r="M570" s="162"/>
      <c r="N570" s="162"/>
      <c r="O570" s="162"/>
      <c r="P570" s="162"/>
      <c r="Q570" s="163"/>
      <c r="R570" s="164">
        <f>R569</f>
        <v>0</v>
      </c>
      <c r="S570" s="165"/>
      <c r="T570" s="165"/>
      <c r="U570" s="166"/>
    </row>
    <row r="571" spans="1:21" ht="9.9" customHeight="1" x14ac:dyDescent="0.3"/>
    <row r="572" spans="1:21" x14ac:dyDescent="0.3">
      <c r="A572" s="1" t="s">
        <v>294</v>
      </c>
    </row>
    <row r="573" spans="1:21" ht="14.5" thickBot="1" x14ac:dyDescent="0.35">
      <c r="A573" s="167" t="s">
        <v>14</v>
      </c>
      <c r="B573" s="170"/>
      <c r="C573" s="171"/>
      <c r="D573" s="167" t="s">
        <v>15</v>
      </c>
      <c r="E573" s="170"/>
      <c r="F573" s="170"/>
      <c r="G573" s="170"/>
      <c r="H573" s="170"/>
      <c r="I573" s="170"/>
      <c r="J573" s="170"/>
      <c r="K573" s="170"/>
      <c r="L573" s="170"/>
      <c r="M573" s="171"/>
      <c r="N573" s="167" t="s">
        <v>16</v>
      </c>
      <c r="O573" s="170"/>
      <c r="P573" s="170"/>
      <c r="Q573" s="171"/>
      <c r="R573" s="167" t="s">
        <v>17</v>
      </c>
      <c r="S573" s="170"/>
      <c r="T573" s="170"/>
      <c r="U573" s="171"/>
    </row>
    <row r="574" spans="1:21" ht="14.5" thickTop="1" x14ac:dyDescent="0.3">
      <c r="A574" s="174"/>
      <c r="B574" s="175"/>
      <c r="C574" s="176"/>
      <c r="D574" s="177" t="s">
        <v>296</v>
      </c>
      <c r="E574" s="178"/>
      <c r="F574" s="178"/>
      <c r="G574" s="178"/>
      <c r="H574" s="178"/>
      <c r="I574" s="178"/>
      <c r="J574" s="178"/>
      <c r="K574" s="178"/>
      <c r="L574" s="178"/>
      <c r="M574" s="179"/>
      <c r="N574" s="13" t="s">
        <v>11</v>
      </c>
      <c r="O574" s="180">
        <v>11700</v>
      </c>
      <c r="P574" s="178"/>
      <c r="Q574" s="15" t="s">
        <v>146</v>
      </c>
      <c r="R574" s="183">
        <f>A574*O574</f>
        <v>0</v>
      </c>
      <c r="S574" s="184"/>
      <c r="T574" s="184"/>
      <c r="U574" s="185"/>
    </row>
    <row r="575" spans="1:21" x14ac:dyDescent="0.3">
      <c r="A575" s="161" t="s">
        <v>295</v>
      </c>
      <c r="B575" s="172"/>
      <c r="C575" s="172"/>
      <c r="D575" s="172"/>
      <c r="E575" s="172"/>
      <c r="F575" s="172"/>
      <c r="G575" s="172"/>
      <c r="H575" s="172"/>
      <c r="I575" s="172"/>
      <c r="J575" s="172"/>
      <c r="K575" s="172"/>
      <c r="L575" s="172"/>
      <c r="M575" s="172"/>
      <c r="N575" s="172"/>
      <c r="O575" s="172"/>
      <c r="P575" s="172"/>
      <c r="Q575" s="173"/>
      <c r="R575" s="164">
        <f>R574</f>
        <v>0</v>
      </c>
      <c r="S575" s="165"/>
      <c r="T575" s="165"/>
      <c r="U575" s="166"/>
    </row>
    <row r="576" spans="1:21" ht="9.9" customHeight="1" x14ac:dyDescent="0.3"/>
    <row r="577" spans="1:21" ht="18" x14ac:dyDescent="0.5">
      <c r="A577" s="78" t="s">
        <v>297</v>
      </c>
      <c r="B577" s="79"/>
      <c r="C577" s="79"/>
      <c r="D577" s="79"/>
      <c r="E577" s="79"/>
      <c r="F577" s="79"/>
      <c r="G577" s="79"/>
      <c r="H577" s="79"/>
      <c r="I577" s="79"/>
      <c r="J577" s="79"/>
      <c r="K577" s="79"/>
      <c r="L577" s="79"/>
      <c r="M577" s="79"/>
      <c r="N577" s="79"/>
      <c r="O577" s="79"/>
      <c r="P577" s="79"/>
      <c r="Q577" s="80"/>
      <c r="R577" s="81">
        <f>SUM(R544,R552,R558,R565,R570,R575)</f>
        <v>0</v>
      </c>
      <c r="S577" s="82"/>
      <c r="T577" s="82"/>
      <c r="U577" s="83"/>
    </row>
    <row r="591" spans="1:21" ht="12.75" customHeight="1" x14ac:dyDescent="0.3">
      <c r="A591" s="3" t="s">
        <v>298</v>
      </c>
    </row>
    <row r="592" spans="1:21" ht="9.9" customHeight="1" x14ac:dyDescent="0.3"/>
    <row r="593" spans="1:21" ht="13.4" customHeight="1" thickBot="1" x14ac:dyDescent="0.35">
      <c r="A593" s="167" t="s">
        <v>14</v>
      </c>
      <c r="B593" s="170"/>
      <c r="C593" s="170"/>
      <c r="D593" s="167" t="s">
        <v>15</v>
      </c>
      <c r="E593" s="170"/>
      <c r="F593" s="170"/>
      <c r="G593" s="170"/>
      <c r="H593" s="170"/>
      <c r="I593" s="170"/>
      <c r="J593" s="170"/>
      <c r="K593" s="170"/>
      <c r="L593" s="171"/>
      <c r="M593" s="170" t="s">
        <v>16</v>
      </c>
      <c r="N593" s="170"/>
      <c r="O593" s="170"/>
      <c r="P593" s="170"/>
      <c r="Q593" s="170"/>
      <c r="R593" s="167" t="s">
        <v>17</v>
      </c>
      <c r="S593" s="170"/>
      <c r="T593" s="170"/>
      <c r="U593" s="171"/>
    </row>
    <row r="594" spans="1:21" ht="13.4" customHeight="1" thickTop="1" x14ac:dyDescent="0.3">
      <c r="A594" s="174"/>
      <c r="B594" s="175"/>
      <c r="C594" s="176"/>
      <c r="D594" s="229" t="s">
        <v>300</v>
      </c>
      <c r="E594" s="152"/>
      <c r="F594" s="152"/>
      <c r="G594" s="152"/>
      <c r="H594" s="152"/>
      <c r="I594" s="152"/>
      <c r="J594" s="152"/>
      <c r="K594" s="152"/>
      <c r="L594" s="66"/>
      <c r="M594" s="47" t="s">
        <v>11</v>
      </c>
      <c r="N594" s="263">
        <v>7</v>
      </c>
      <c r="O594" s="152"/>
      <c r="P594" s="152"/>
      <c r="Q594" s="18" t="s">
        <v>45</v>
      </c>
      <c r="R594" s="183">
        <f>A594*N594</f>
        <v>0</v>
      </c>
      <c r="S594" s="184"/>
      <c r="T594" s="184"/>
      <c r="U594" s="185"/>
    </row>
    <row r="595" spans="1:21" ht="13.4" customHeight="1" x14ac:dyDescent="0.3">
      <c r="A595" s="98"/>
      <c r="B595" s="99"/>
      <c r="C595" s="100"/>
      <c r="D595" s="265" t="s">
        <v>299</v>
      </c>
      <c r="E595" s="266"/>
      <c r="F595" s="266"/>
      <c r="G595" s="266"/>
      <c r="H595" s="266"/>
      <c r="I595" s="266"/>
      <c r="J595" s="266"/>
      <c r="K595" s="266"/>
      <c r="L595" s="267"/>
      <c r="M595" s="264" t="s">
        <v>371</v>
      </c>
      <c r="N595" s="264"/>
      <c r="O595" s="264"/>
      <c r="P595" s="264"/>
      <c r="Q595" s="264"/>
      <c r="R595" s="144">
        <f>IF(A595&gt;0,IF(A595&gt;40,A595*600,20000),0)</f>
        <v>0</v>
      </c>
      <c r="S595" s="145"/>
      <c r="T595" s="145"/>
      <c r="U595" s="146"/>
    </row>
    <row r="596" spans="1:21" ht="13.4" customHeight="1" thickBot="1" x14ac:dyDescent="0.35">
      <c r="A596" s="277"/>
      <c r="B596" s="278"/>
      <c r="C596" s="279"/>
      <c r="D596" s="268"/>
      <c r="E596" s="273"/>
      <c r="F596" s="273"/>
      <c r="G596" s="273"/>
      <c r="H596" s="273"/>
      <c r="I596" s="273"/>
      <c r="J596" s="273"/>
      <c r="K596" s="273"/>
      <c r="L596" s="269"/>
      <c r="M596" s="274">
        <v>20000</v>
      </c>
      <c r="N596" s="275"/>
      <c r="O596" s="275"/>
      <c r="P596" s="275"/>
      <c r="Q596" s="276"/>
      <c r="R596" s="280"/>
      <c r="S596" s="281"/>
      <c r="T596" s="281"/>
      <c r="U596" s="282"/>
    </row>
    <row r="597" spans="1:21" ht="40.5" customHeight="1" thickTop="1" x14ac:dyDescent="0.3">
      <c r="A597" s="174"/>
      <c r="B597" s="175"/>
      <c r="C597" s="176"/>
      <c r="D597" s="270"/>
      <c r="E597" s="271"/>
      <c r="F597" s="271"/>
      <c r="G597" s="271"/>
      <c r="H597" s="271"/>
      <c r="I597" s="271"/>
      <c r="J597" s="271"/>
      <c r="K597" s="271"/>
      <c r="L597" s="272"/>
      <c r="M597" s="225" t="s">
        <v>384</v>
      </c>
      <c r="N597" s="195"/>
      <c r="O597" s="195"/>
      <c r="P597" s="195"/>
      <c r="Q597" s="196"/>
      <c r="R597" s="183">
        <f>A597</f>
        <v>0</v>
      </c>
      <c r="S597" s="184"/>
      <c r="T597" s="184"/>
      <c r="U597" s="185"/>
    </row>
    <row r="598" spans="1:21" ht="13.4" customHeight="1" x14ac:dyDescent="0.3">
      <c r="A598" s="98"/>
      <c r="B598" s="99"/>
      <c r="C598" s="100"/>
      <c r="D598" s="138" t="s">
        <v>301</v>
      </c>
      <c r="E598" s="139"/>
      <c r="F598" s="139"/>
      <c r="G598" s="139"/>
      <c r="H598" s="139"/>
      <c r="I598" s="139"/>
      <c r="J598" s="139"/>
      <c r="K598" s="139"/>
      <c r="L598" s="140"/>
      <c r="M598" s="186" t="s">
        <v>11</v>
      </c>
      <c r="N598" s="181">
        <v>8</v>
      </c>
      <c r="O598" s="151"/>
      <c r="P598" s="151"/>
      <c r="Q598" s="151" t="s">
        <v>45</v>
      </c>
      <c r="R598" s="144">
        <f>A598*N598</f>
        <v>0</v>
      </c>
      <c r="S598" s="145"/>
      <c r="T598" s="145"/>
      <c r="U598" s="146"/>
    </row>
    <row r="599" spans="1:21" ht="13.4" customHeight="1" x14ac:dyDescent="0.3">
      <c r="A599" s="101"/>
      <c r="B599" s="102"/>
      <c r="C599" s="103"/>
      <c r="D599" s="129" t="s">
        <v>302</v>
      </c>
      <c r="E599" s="130"/>
      <c r="F599" s="130"/>
      <c r="G599" s="130"/>
      <c r="H599" s="130"/>
      <c r="I599" s="130"/>
      <c r="J599" s="130"/>
      <c r="K599" s="130"/>
      <c r="L599" s="131"/>
      <c r="M599" s="187"/>
      <c r="N599" s="152"/>
      <c r="O599" s="152"/>
      <c r="P599" s="152"/>
      <c r="Q599" s="152"/>
      <c r="R599" s="147"/>
      <c r="S599" s="148"/>
      <c r="T599" s="148"/>
      <c r="U599" s="149"/>
    </row>
    <row r="600" spans="1:21" ht="13.4" customHeight="1" x14ac:dyDescent="0.3">
      <c r="A600" s="98"/>
      <c r="B600" s="99"/>
      <c r="C600" s="100"/>
      <c r="D600" s="182" t="s">
        <v>362</v>
      </c>
      <c r="E600" s="151"/>
      <c r="F600" s="151"/>
      <c r="G600" s="151"/>
      <c r="H600" s="151"/>
      <c r="I600" s="151"/>
      <c r="J600" s="151"/>
      <c r="K600" s="151"/>
      <c r="L600" s="65"/>
      <c r="M600" s="186" t="s">
        <v>11</v>
      </c>
      <c r="N600" s="181">
        <v>6</v>
      </c>
      <c r="O600" s="151"/>
      <c r="P600" s="151"/>
      <c r="Q600" s="151" t="s">
        <v>45</v>
      </c>
      <c r="R600" s="144">
        <f>A600*N600</f>
        <v>0</v>
      </c>
      <c r="S600" s="145"/>
      <c r="T600" s="145"/>
      <c r="U600" s="146"/>
    </row>
    <row r="601" spans="1:21" ht="13.4" customHeight="1" x14ac:dyDescent="0.3">
      <c r="A601" s="101"/>
      <c r="B601" s="102"/>
      <c r="C601" s="103"/>
      <c r="D601" s="129" t="s">
        <v>302</v>
      </c>
      <c r="E601" s="130"/>
      <c r="F601" s="130"/>
      <c r="G601" s="130"/>
      <c r="H601" s="130"/>
      <c r="I601" s="130"/>
      <c r="J601" s="130"/>
      <c r="K601" s="130"/>
      <c r="L601" s="131"/>
      <c r="M601" s="187"/>
      <c r="N601" s="152"/>
      <c r="O601" s="152"/>
      <c r="P601" s="152"/>
      <c r="Q601" s="152"/>
      <c r="R601" s="147"/>
      <c r="S601" s="148"/>
      <c r="T601" s="148"/>
      <c r="U601" s="149"/>
    </row>
    <row r="602" spans="1:21" ht="13.4" customHeight="1" x14ac:dyDescent="0.3">
      <c r="A602" s="98"/>
      <c r="B602" s="99"/>
      <c r="C602" s="100"/>
      <c r="D602" s="132" t="s">
        <v>303</v>
      </c>
      <c r="E602" s="133"/>
      <c r="F602" s="133"/>
      <c r="G602" s="133"/>
      <c r="H602" s="133"/>
      <c r="I602" s="133"/>
      <c r="J602" s="133"/>
      <c r="K602" s="133"/>
      <c r="L602" s="134"/>
      <c r="M602" s="93" t="s">
        <v>11</v>
      </c>
      <c r="N602" s="181">
        <v>4</v>
      </c>
      <c r="O602" s="151"/>
      <c r="P602" s="151"/>
      <c r="Q602" s="65" t="s">
        <v>45</v>
      </c>
      <c r="R602" s="144">
        <f>A602*N602</f>
        <v>0</v>
      </c>
      <c r="S602" s="145"/>
      <c r="T602" s="145"/>
      <c r="U602" s="146"/>
    </row>
    <row r="603" spans="1:21" ht="13.4" customHeight="1" x14ac:dyDescent="0.3">
      <c r="A603" s="101"/>
      <c r="B603" s="102"/>
      <c r="C603" s="103"/>
      <c r="D603" s="129" t="s">
        <v>302</v>
      </c>
      <c r="E603" s="130"/>
      <c r="F603" s="130"/>
      <c r="G603" s="130"/>
      <c r="H603" s="130"/>
      <c r="I603" s="130"/>
      <c r="J603" s="130"/>
      <c r="K603" s="130"/>
      <c r="L603" s="131"/>
      <c r="M603" s="94"/>
      <c r="N603" s="152"/>
      <c r="O603" s="152"/>
      <c r="P603" s="152"/>
      <c r="Q603" s="66"/>
      <c r="R603" s="147"/>
      <c r="S603" s="148"/>
      <c r="T603" s="148"/>
      <c r="U603" s="149"/>
    </row>
    <row r="604" spans="1:21" ht="13.4" customHeight="1" x14ac:dyDescent="0.3">
      <c r="A604" s="98"/>
      <c r="B604" s="99"/>
      <c r="C604" s="100"/>
      <c r="D604" s="138" t="s">
        <v>304</v>
      </c>
      <c r="E604" s="139"/>
      <c r="F604" s="139"/>
      <c r="G604" s="139"/>
      <c r="H604" s="139"/>
      <c r="I604" s="139"/>
      <c r="J604" s="139"/>
      <c r="K604" s="139"/>
      <c r="L604" s="140"/>
      <c r="M604" s="93" t="s">
        <v>11</v>
      </c>
      <c r="N604" s="150">
        <v>20</v>
      </c>
      <c r="O604" s="151"/>
      <c r="P604" s="151"/>
      <c r="Q604" s="65" t="s">
        <v>45</v>
      </c>
      <c r="R604" s="144">
        <f>A604*N604</f>
        <v>0</v>
      </c>
      <c r="S604" s="145"/>
      <c r="T604" s="145"/>
      <c r="U604" s="146"/>
    </row>
    <row r="605" spans="1:21" ht="13.4" customHeight="1" x14ac:dyDescent="0.3">
      <c r="A605" s="101"/>
      <c r="B605" s="102"/>
      <c r="C605" s="103"/>
      <c r="D605" s="129" t="s">
        <v>302</v>
      </c>
      <c r="E605" s="130"/>
      <c r="F605" s="130"/>
      <c r="G605" s="130"/>
      <c r="H605" s="130"/>
      <c r="I605" s="130"/>
      <c r="J605" s="130"/>
      <c r="K605" s="130"/>
      <c r="L605" s="131"/>
      <c r="M605" s="94"/>
      <c r="N605" s="152"/>
      <c r="O605" s="152"/>
      <c r="P605" s="152"/>
      <c r="Q605" s="66"/>
      <c r="R605" s="147"/>
      <c r="S605" s="148"/>
      <c r="T605" s="148"/>
      <c r="U605" s="149"/>
    </row>
    <row r="606" spans="1:21" ht="13.4" customHeight="1" x14ac:dyDescent="0.3">
      <c r="A606" s="98"/>
      <c r="B606" s="99"/>
      <c r="C606" s="100"/>
      <c r="D606" s="104" t="s">
        <v>363</v>
      </c>
      <c r="E606" s="105"/>
      <c r="F606" s="105"/>
      <c r="G606" s="105"/>
      <c r="H606" s="105"/>
      <c r="I606" s="105"/>
      <c r="J606" s="105"/>
      <c r="K606" s="105"/>
      <c r="L606" s="106"/>
      <c r="M606" s="93" t="s">
        <v>11</v>
      </c>
      <c r="N606" s="150">
        <v>12</v>
      </c>
      <c r="O606" s="151"/>
      <c r="P606" s="151"/>
      <c r="Q606" s="65" t="s">
        <v>45</v>
      </c>
      <c r="R606" s="144">
        <f>A606*N606</f>
        <v>0</v>
      </c>
      <c r="S606" s="145"/>
      <c r="T606" s="145"/>
      <c r="U606" s="146"/>
    </row>
    <row r="607" spans="1:21" ht="13.4" customHeight="1" x14ac:dyDescent="0.3">
      <c r="A607" s="101"/>
      <c r="B607" s="102"/>
      <c r="C607" s="103"/>
      <c r="D607" s="129" t="s">
        <v>302</v>
      </c>
      <c r="E607" s="130"/>
      <c r="F607" s="130"/>
      <c r="G607" s="130"/>
      <c r="H607" s="130"/>
      <c r="I607" s="130"/>
      <c r="J607" s="130"/>
      <c r="K607" s="130"/>
      <c r="L607" s="131"/>
      <c r="M607" s="94"/>
      <c r="N607" s="152"/>
      <c r="O607" s="152"/>
      <c r="P607" s="152"/>
      <c r="Q607" s="66"/>
      <c r="R607" s="147"/>
      <c r="S607" s="148"/>
      <c r="T607" s="148"/>
      <c r="U607" s="149"/>
    </row>
    <row r="608" spans="1:21" ht="13.4" customHeight="1" x14ac:dyDescent="0.3">
      <c r="A608" s="98"/>
      <c r="B608" s="99"/>
      <c r="C608" s="100"/>
      <c r="D608" s="132" t="s">
        <v>305</v>
      </c>
      <c r="E608" s="133"/>
      <c r="F608" s="133"/>
      <c r="G608" s="133"/>
      <c r="H608" s="133"/>
      <c r="I608" s="133"/>
      <c r="J608" s="133"/>
      <c r="K608" s="133"/>
      <c r="L608" s="134"/>
      <c r="M608" s="93" t="s">
        <v>11</v>
      </c>
      <c r="N608" s="181">
        <v>11</v>
      </c>
      <c r="O608" s="151"/>
      <c r="P608" s="151"/>
      <c r="Q608" s="65" t="s">
        <v>45</v>
      </c>
      <c r="R608" s="144">
        <f>A608*N608</f>
        <v>0</v>
      </c>
      <c r="S608" s="145"/>
      <c r="T608" s="145"/>
      <c r="U608" s="146"/>
    </row>
    <row r="609" spans="1:21" ht="13.4" customHeight="1" x14ac:dyDescent="0.3">
      <c r="A609" s="101"/>
      <c r="B609" s="102"/>
      <c r="C609" s="103"/>
      <c r="D609" s="129" t="s">
        <v>302</v>
      </c>
      <c r="E609" s="130"/>
      <c r="F609" s="130"/>
      <c r="G609" s="130"/>
      <c r="H609" s="130"/>
      <c r="I609" s="130"/>
      <c r="J609" s="130"/>
      <c r="K609" s="130"/>
      <c r="L609" s="131"/>
      <c r="M609" s="94"/>
      <c r="N609" s="152"/>
      <c r="O609" s="152"/>
      <c r="P609" s="152"/>
      <c r="Q609" s="66"/>
      <c r="R609" s="147"/>
      <c r="S609" s="148"/>
      <c r="T609" s="148"/>
      <c r="U609" s="149"/>
    </row>
    <row r="610" spans="1:21" ht="13.4" customHeight="1" x14ac:dyDescent="0.3">
      <c r="A610" s="95"/>
      <c r="B610" s="96"/>
      <c r="C610" s="97"/>
      <c r="D610" s="135" t="s">
        <v>102</v>
      </c>
      <c r="E610" s="136"/>
      <c r="F610" s="136"/>
      <c r="G610" s="136"/>
      <c r="H610" s="136"/>
      <c r="I610" s="136"/>
      <c r="J610" s="136"/>
      <c r="K610" s="136"/>
      <c r="L610" s="137"/>
      <c r="M610" s="9" t="s">
        <v>11</v>
      </c>
      <c r="N610" s="127">
        <v>8</v>
      </c>
      <c r="O610" s="127"/>
      <c r="P610" s="127"/>
      <c r="Q610" s="16" t="s">
        <v>115</v>
      </c>
      <c r="R610" s="141">
        <f>A610*N610</f>
        <v>0</v>
      </c>
      <c r="S610" s="142"/>
      <c r="T610" s="142"/>
      <c r="U610" s="143"/>
    </row>
    <row r="611" spans="1:21" ht="13.4" customHeight="1" x14ac:dyDescent="0.3">
      <c r="A611" s="95"/>
      <c r="B611" s="96"/>
      <c r="C611" s="97"/>
      <c r="D611" s="135" t="s">
        <v>306</v>
      </c>
      <c r="E611" s="136"/>
      <c r="F611" s="136"/>
      <c r="G611" s="136"/>
      <c r="H611" s="136"/>
      <c r="I611" s="136"/>
      <c r="J611" s="136"/>
      <c r="K611" s="136"/>
      <c r="L611" s="137"/>
      <c r="M611" s="9" t="s">
        <v>11</v>
      </c>
      <c r="N611" s="16" t="s">
        <v>372</v>
      </c>
      <c r="O611" s="16"/>
      <c r="P611" s="16"/>
      <c r="Q611" s="16"/>
      <c r="R611" s="141">
        <f>IF(A611&gt;0,IF(A611*3&gt;200,A611*3,200),0)</f>
        <v>0</v>
      </c>
      <c r="S611" s="142"/>
      <c r="T611" s="142"/>
      <c r="U611" s="143"/>
    </row>
    <row r="612" spans="1:21" ht="13.4" customHeight="1" x14ac:dyDescent="0.3">
      <c r="A612" s="98"/>
      <c r="B612" s="99"/>
      <c r="C612" s="100"/>
      <c r="D612" s="138" t="s">
        <v>307</v>
      </c>
      <c r="E612" s="139"/>
      <c r="F612" s="139"/>
      <c r="G612" s="139"/>
      <c r="H612" s="139"/>
      <c r="I612" s="139"/>
      <c r="J612" s="139"/>
      <c r="K612" s="139"/>
      <c r="L612" s="140"/>
      <c r="M612" s="93" t="s">
        <v>11</v>
      </c>
      <c r="N612" s="150">
        <v>18</v>
      </c>
      <c r="O612" s="151"/>
      <c r="P612" s="151"/>
      <c r="Q612" s="65" t="s">
        <v>115</v>
      </c>
      <c r="R612" s="144">
        <f>A612*N612</f>
        <v>0</v>
      </c>
      <c r="S612" s="145"/>
      <c r="T612" s="145"/>
      <c r="U612" s="146"/>
    </row>
    <row r="613" spans="1:21" ht="13.4" customHeight="1" x14ac:dyDescent="0.3">
      <c r="A613" s="101"/>
      <c r="B613" s="102"/>
      <c r="C613" s="103"/>
      <c r="D613" s="129" t="s">
        <v>308</v>
      </c>
      <c r="E613" s="130"/>
      <c r="F613" s="130"/>
      <c r="G613" s="130"/>
      <c r="H613" s="130"/>
      <c r="I613" s="130"/>
      <c r="J613" s="130"/>
      <c r="K613" s="130"/>
      <c r="L613" s="131"/>
      <c r="M613" s="94"/>
      <c r="N613" s="152"/>
      <c r="O613" s="152"/>
      <c r="P613" s="152"/>
      <c r="Q613" s="66"/>
      <c r="R613" s="147"/>
      <c r="S613" s="148"/>
      <c r="T613" s="148"/>
      <c r="U613" s="149"/>
    </row>
    <row r="614" spans="1:21" ht="13.4" customHeight="1" x14ac:dyDescent="0.3">
      <c r="A614" s="95"/>
      <c r="B614" s="96"/>
      <c r="C614" s="97"/>
      <c r="D614" s="67" t="s">
        <v>309</v>
      </c>
      <c r="E614" s="68"/>
      <c r="F614" s="68"/>
      <c r="G614" s="68"/>
      <c r="H614" s="68"/>
      <c r="I614" s="68"/>
      <c r="J614" s="68"/>
      <c r="K614" s="68"/>
      <c r="L614" s="69"/>
      <c r="M614" s="9" t="s">
        <v>11</v>
      </c>
      <c r="N614" s="128">
        <v>35</v>
      </c>
      <c r="O614" s="128"/>
      <c r="P614" s="128"/>
      <c r="Q614" s="10" t="s">
        <v>117</v>
      </c>
      <c r="R614" s="112">
        <f t="shared" ref="R614:R621" si="19">A614*N614</f>
        <v>0</v>
      </c>
      <c r="S614" s="113"/>
      <c r="T614" s="113"/>
      <c r="U614" s="114"/>
    </row>
    <row r="615" spans="1:21" ht="13.4" customHeight="1" x14ac:dyDescent="0.3">
      <c r="A615" s="95"/>
      <c r="B615" s="96"/>
      <c r="C615" s="97"/>
      <c r="D615" s="67" t="s">
        <v>310</v>
      </c>
      <c r="E615" s="68"/>
      <c r="F615" s="68"/>
      <c r="G615" s="68"/>
      <c r="H615" s="68"/>
      <c r="I615" s="68"/>
      <c r="J615" s="68"/>
      <c r="K615" s="68"/>
      <c r="L615" s="69"/>
      <c r="M615" s="9" t="s">
        <v>11</v>
      </c>
      <c r="N615" s="128">
        <v>190</v>
      </c>
      <c r="O615" s="128"/>
      <c r="P615" s="128"/>
      <c r="Q615" s="16" t="s">
        <v>19</v>
      </c>
      <c r="R615" s="112">
        <f t="shared" si="19"/>
        <v>0</v>
      </c>
      <c r="S615" s="113"/>
      <c r="T615" s="113"/>
      <c r="U615" s="114"/>
    </row>
    <row r="616" spans="1:21" ht="13.4" customHeight="1" x14ac:dyDescent="0.3">
      <c r="A616" s="95"/>
      <c r="B616" s="96"/>
      <c r="C616" s="97"/>
      <c r="D616" s="67" t="s">
        <v>311</v>
      </c>
      <c r="E616" s="68"/>
      <c r="F616" s="68"/>
      <c r="G616" s="68"/>
      <c r="H616" s="68"/>
      <c r="I616" s="68"/>
      <c r="J616" s="68"/>
      <c r="K616" s="68"/>
      <c r="L616" s="69"/>
      <c r="M616" s="9" t="s">
        <v>11</v>
      </c>
      <c r="N616" s="128">
        <v>250</v>
      </c>
      <c r="O616" s="128"/>
      <c r="P616" s="128"/>
      <c r="Q616" s="16" t="s">
        <v>19</v>
      </c>
      <c r="R616" s="112">
        <f t="shared" si="19"/>
        <v>0</v>
      </c>
      <c r="S616" s="113"/>
      <c r="T616" s="113"/>
      <c r="U616" s="114"/>
    </row>
    <row r="617" spans="1:21" ht="13.4" customHeight="1" x14ac:dyDescent="0.3">
      <c r="A617" s="95"/>
      <c r="B617" s="96"/>
      <c r="C617" s="97"/>
      <c r="D617" s="67" t="s">
        <v>312</v>
      </c>
      <c r="E617" s="68"/>
      <c r="F617" s="68"/>
      <c r="G617" s="68"/>
      <c r="H617" s="68"/>
      <c r="I617" s="68"/>
      <c r="J617" s="68"/>
      <c r="K617" s="68"/>
      <c r="L617" s="69"/>
      <c r="M617" s="9" t="s">
        <v>11</v>
      </c>
      <c r="N617" s="128">
        <v>2300</v>
      </c>
      <c r="O617" s="128"/>
      <c r="P617" s="128"/>
      <c r="Q617" s="16" t="s">
        <v>19</v>
      </c>
      <c r="R617" s="112">
        <f t="shared" si="19"/>
        <v>0</v>
      </c>
      <c r="S617" s="113"/>
      <c r="T617" s="113"/>
      <c r="U617" s="114"/>
    </row>
    <row r="618" spans="1:21" ht="13.4" customHeight="1" x14ac:dyDescent="0.3">
      <c r="A618" s="95"/>
      <c r="B618" s="96"/>
      <c r="C618" s="97"/>
      <c r="D618" s="67" t="s">
        <v>313</v>
      </c>
      <c r="E618" s="68"/>
      <c r="F618" s="68"/>
      <c r="G618" s="68"/>
      <c r="H618" s="68"/>
      <c r="I618" s="68"/>
      <c r="J618" s="68"/>
      <c r="K618" s="68"/>
      <c r="L618" s="69"/>
      <c r="M618" s="9" t="s">
        <v>11</v>
      </c>
      <c r="N618" s="128">
        <v>2000</v>
      </c>
      <c r="O618" s="128"/>
      <c r="P618" s="128"/>
      <c r="Q618" s="16" t="s">
        <v>19</v>
      </c>
      <c r="R618" s="112">
        <f t="shared" si="19"/>
        <v>0</v>
      </c>
      <c r="S618" s="113"/>
      <c r="T618" s="113"/>
      <c r="U618" s="114"/>
    </row>
    <row r="619" spans="1:21" ht="13.4" customHeight="1" x14ac:dyDescent="0.3">
      <c r="A619" s="98"/>
      <c r="B619" s="99"/>
      <c r="C619" s="100"/>
      <c r="D619" s="104" t="s">
        <v>314</v>
      </c>
      <c r="E619" s="105"/>
      <c r="F619" s="105"/>
      <c r="G619" s="105"/>
      <c r="H619" s="105"/>
      <c r="I619" s="105"/>
      <c r="J619" s="105"/>
      <c r="K619" s="105"/>
      <c r="L619" s="106"/>
      <c r="M619" s="56" t="s">
        <v>11</v>
      </c>
      <c r="N619" s="153">
        <v>1000</v>
      </c>
      <c r="O619" s="154"/>
      <c r="P619" s="154"/>
      <c r="Q619" s="57"/>
      <c r="R619" s="115">
        <f t="shared" si="19"/>
        <v>0</v>
      </c>
      <c r="S619" s="116"/>
      <c r="T619" s="116"/>
      <c r="U619" s="117"/>
    </row>
    <row r="620" spans="1:21" ht="13.4" customHeight="1" x14ac:dyDescent="0.3">
      <c r="A620" s="109"/>
      <c r="B620" s="110"/>
      <c r="C620" s="111"/>
      <c r="D620" s="132"/>
      <c r="E620" s="133"/>
      <c r="F620" s="133"/>
      <c r="G620" s="133"/>
      <c r="H620" s="133"/>
      <c r="I620" s="133"/>
      <c r="J620" s="133"/>
      <c r="K620" s="133"/>
      <c r="L620" s="134"/>
      <c r="M620" s="58" t="s">
        <v>11</v>
      </c>
      <c r="N620" s="155">
        <v>1500</v>
      </c>
      <c r="O620" s="156"/>
      <c r="P620" s="156"/>
      <c r="Q620" s="59"/>
      <c r="R620" s="118">
        <f t="shared" si="19"/>
        <v>0</v>
      </c>
      <c r="S620" s="119"/>
      <c r="T620" s="119"/>
      <c r="U620" s="120"/>
    </row>
    <row r="621" spans="1:21" ht="13.4" customHeight="1" x14ac:dyDescent="0.3">
      <c r="A621" s="101"/>
      <c r="B621" s="102"/>
      <c r="C621" s="103"/>
      <c r="D621" s="132"/>
      <c r="E621" s="133"/>
      <c r="F621" s="133"/>
      <c r="G621" s="133"/>
      <c r="H621" s="133"/>
      <c r="I621" s="133"/>
      <c r="J621" s="133"/>
      <c r="K621" s="133"/>
      <c r="L621" s="134"/>
      <c r="M621" s="48" t="s">
        <v>11</v>
      </c>
      <c r="N621" s="157">
        <v>2000</v>
      </c>
      <c r="O621" s="152"/>
      <c r="P621" s="152"/>
      <c r="Q621" s="49"/>
      <c r="R621" s="121">
        <f t="shared" si="19"/>
        <v>0</v>
      </c>
      <c r="S621" s="122"/>
      <c r="T621" s="122"/>
      <c r="U621" s="123"/>
    </row>
    <row r="622" spans="1:21" ht="13.4" customHeight="1" x14ac:dyDescent="0.3">
      <c r="A622" s="95"/>
      <c r="B622" s="96"/>
      <c r="C622" s="97"/>
      <c r="D622" s="67" t="s">
        <v>315</v>
      </c>
      <c r="E622" s="68"/>
      <c r="F622" s="68"/>
      <c r="G622" s="68"/>
      <c r="H622" s="68"/>
      <c r="I622" s="68"/>
      <c r="J622" s="68"/>
      <c r="K622" s="68"/>
      <c r="L622" s="69"/>
      <c r="M622" s="67" t="s">
        <v>61</v>
      </c>
      <c r="N622" s="68"/>
      <c r="O622" s="68"/>
      <c r="P622" s="68"/>
      <c r="Q622" s="69"/>
      <c r="R622" s="124"/>
      <c r="S622" s="125"/>
      <c r="T622" s="125"/>
      <c r="U622" s="126"/>
    </row>
    <row r="623" spans="1:21" ht="13.4" customHeight="1" x14ac:dyDescent="0.3">
      <c r="A623" s="95"/>
      <c r="B623" s="96"/>
      <c r="C623" s="97"/>
      <c r="D623" s="104" t="s">
        <v>316</v>
      </c>
      <c r="E623" s="105"/>
      <c r="F623" s="105"/>
      <c r="G623" s="105"/>
      <c r="H623" s="105"/>
      <c r="I623" s="105"/>
      <c r="J623" s="105"/>
      <c r="K623" s="105"/>
      <c r="L623" s="106"/>
      <c r="M623" s="67" t="s">
        <v>61</v>
      </c>
      <c r="N623" s="68"/>
      <c r="O623" s="68"/>
      <c r="P623" s="68"/>
      <c r="Q623" s="69"/>
      <c r="R623" s="124"/>
      <c r="S623" s="125"/>
      <c r="T623" s="125"/>
      <c r="U623" s="126"/>
    </row>
    <row r="624" spans="1:21" ht="13.4" customHeight="1" x14ac:dyDescent="0.3">
      <c r="A624" s="95"/>
      <c r="B624" s="96"/>
      <c r="C624" s="97"/>
      <c r="D624" s="67" t="s">
        <v>317</v>
      </c>
      <c r="E624" s="68"/>
      <c r="F624" s="68"/>
      <c r="G624" s="68"/>
      <c r="H624" s="68"/>
      <c r="I624" s="68"/>
      <c r="J624" s="68"/>
      <c r="K624" s="68"/>
      <c r="L624" s="69"/>
      <c r="M624" s="9" t="s">
        <v>11</v>
      </c>
      <c r="N624" s="128">
        <v>50</v>
      </c>
      <c r="O624" s="68"/>
      <c r="P624" s="68"/>
      <c r="Q624" s="16" t="s">
        <v>45</v>
      </c>
      <c r="R624" s="112">
        <f>A624*N624</f>
        <v>0</v>
      </c>
      <c r="S624" s="113"/>
      <c r="T624" s="113"/>
      <c r="U624" s="114"/>
    </row>
    <row r="625" spans="1:21" ht="13.4" customHeight="1" x14ac:dyDescent="0.3">
      <c r="A625" s="95"/>
      <c r="B625" s="96"/>
      <c r="C625" s="97"/>
      <c r="D625" s="104" t="s">
        <v>318</v>
      </c>
      <c r="E625" s="105"/>
      <c r="F625" s="105"/>
      <c r="G625" s="105"/>
      <c r="H625" s="105"/>
      <c r="I625" s="105"/>
      <c r="J625" s="105"/>
      <c r="K625" s="105"/>
      <c r="L625" s="106"/>
      <c r="M625" s="48" t="s">
        <v>11</v>
      </c>
      <c r="N625" s="127">
        <v>4</v>
      </c>
      <c r="O625" s="68"/>
      <c r="P625" s="68"/>
      <c r="Q625" s="49" t="s">
        <v>45</v>
      </c>
      <c r="R625" s="112">
        <f>A625*N625</f>
        <v>0</v>
      </c>
      <c r="S625" s="113"/>
      <c r="T625" s="113"/>
      <c r="U625" s="114"/>
    </row>
    <row r="626" spans="1:21" ht="13.4" customHeight="1" x14ac:dyDescent="0.3">
      <c r="A626" s="95"/>
      <c r="B626" s="96"/>
      <c r="C626" s="97"/>
      <c r="D626" s="67" t="s">
        <v>319</v>
      </c>
      <c r="E626" s="68"/>
      <c r="F626" s="68"/>
      <c r="G626" s="68"/>
      <c r="H626" s="68"/>
      <c r="I626" s="68"/>
      <c r="J626" s="68"/>
      <c r="K626" s="68"/>
      <c r="L626" s="69"/>
      <c r="M626" s="9" t="s">
        <v>11</v>
      </c>
      <c r="N626" s="70" t="s">
        <v>373</v>
      </c>
      <c r="O626" s="70"/>
      <c r="P626" s="70"/>
      <c r="Q626" s="71"/>
      <c r="R626" s="112">
        <f>A626*750</f>
        <v>0</v>
      </c>
      <c r="S626" s="113"/>
      <c r="T626" s="113"/>
      <c r="U626" s="114"/>
    </row>
    <row r="627" spans="1:21" ht="13.4" customHeight="1" x14ac:dyDescent="0.3">
      <c r="A627" s="95"/>
      <c r="B627" s="96"/>
      <c r="C627" s="97"/>
      <c r="D627" s="104" t="s">
        <v>321</v>
      </c>
      <c r="E627" s="105"/>
      <c r="F627" s="105"/>
      <c r="G627" s="105"/>
      <c r="H627" s="105"/>
      <c r="I627" s="105"/>
      <c r="J627" s="105"/>
      <c r="K627" s="105"/>
      <c r="L627" s="106"/>
      <c r="M627" s="48" t="s">
        <v>11</v>
      </c>
      <c r="N627" s="128">
        <v>30</v>
      </c>
      <c r="O627" s="68"/>
      <c r="P627" s="68"/>
      <c r="Q627" s="49" t="s">
        <v>145</v>
      </c>
      <c r="R627" s="112">
        <f>A627*N627</f>
        <v>0</v>
      </c>
      <c r="S627" s="113"/>
      <c r="T627" s="113"/>
      <c r="U627" s="114"/>
    </row>
    <row r="628" spans="1:21" ht="13.4" customHeight="1" x14ac:dyDescent="0.3">
      <c r="A628" s="95"/>
      <c r="B628" s="96"/>
      <c r="C628" s="97"/>
      <c r="D628" s="67" t="s">
        <v>382</v>
      </c>
      <c r="E628" s="68"/>
      <c r="F628" s="68"/>
      <c r="G628" s="68"/>
      <c r="H628" s="68"/>
      <c r="I628" s="68"/>
      <c r="J628" s="68"/>
      <c r="K628" s="68"/>
      <c r="L628" s="69"/>
      <c r="M628" s="9" t="s">
        <v>11</v>
      </c>
      <c r="N628" s="74"/>
      <c r="O628" s="75"/>
      <c r="P628" s="72"/>
      <c r="Q628" s="73"/>
      <c r="R628" s="112">
        <f>IF(A628&gt;0,IF(A628*N628&gt;1000,A628*N628,1000),0)</f>
        <v>0</v>
      </c>
      <c r="S628" s="113"/>
      <c r="T628" s="113"/>
      <c r="U628" s="114"/>
    </row>
    <row r="629" spans="1:21" ht="13.4" customHeight="1" x14ac:dyDescent="0.3">
      <c r="A629" s="95"/>
      <c r="B629" s="96"/>
      <c r="C629" s="97"/>
      <c r="D629" s="104" t="s">
        <v>320</v>
      </c>
      <c r="E629" s="105"/>
      <c r="F629" s="105"/>
      <c r="G629" s="105"/>
      <c r="H629" s="105"/>
      <c r="I629" s="105"/>
      <c r="J629" s="105"/>
      <c r="K629" s="105"/>
      <c r="L629" s="106"/>
      <c r="M629" s="67" t="s">
        <v>61</v>
      </c>
      <c r="N629" s="68"/>
      <c r="O629" s="68"/>
      <c r="P629" s="68"/>
      <c r="Q629" s="69"/>
      <c r="R629" s="124"/>
      <c r="S629" s="125"/>
      <c r="T629" s="125"/>
      <c r="U629" s="126"/>
    </row>
    <row r="630" spans="1:21" ht="13.4" customHeight="1" x14ac:dyDescent="0.3">
      <c r="A630" s="95"/>
      <c r="B630" s="96"/>
      <c r="C630" s="97"/>
      <c r="D630" s="76"/>
      <c r="E630" s="75"/>
      <c r="F630" s="75"/>
      <c r="G630" s="75"/>
      <c r="H630" s="75"/>
      <c r="I630" s="75"/>
      <c r="J630" s="75"/>
      <c r="K630" s="75"/>
      <c r="L630" s="77"/>
      <c r="M630" s="76"/>
      <c r="N630" s="75"/>
      <c r="O630" s="75"/>
      <c r="P630" s="75"/>
      <c r="Q630" s="77"/>
      <c r="R630" s="112">
        <f>A630*M630</f>
        <v>0</v>
      </c>
      <c r="S630" s="113"/>
      <c r="T630" s="113"/>
      <c r="U630" s="114"/>
    </row>
    <row r="631" spans="1:21" ht="9.9" customHeight="1" x14ac:dyDescent="0.3"/>
    <row r="632" spans="1:21" ht="12.9" customHeight="1" x14ac:dyDescent="0.3">
      <c r="A632" s="84" t="s">
        <v>323</v>
      </c>
      <c r="B632" s="85"/>
      <c r="C632" s="85"/>
      <c r="D632" s="85"/>
      <c r="E632" s="85"/>
      <c r="F632" s="85"/>
      <c r="G632" s="85"/>
      <c r="H632" s="85"/>
      <c r="I632" s="85"/>
      <c r="J632" s="85"/>
      <c r="K632" s="85"/>
      <c r="L632" s="85"/>
      <c r="M632" s="85"/>
      <c r="N632" s="85"/>
      <c r="O632" s="85"/>
      <c r="P632" s="85"/>
      <c r="Q632" s="86"/>
      <c r="R632" s="87">
        <f>SUM(R594:U630)</f>
        <v>0</v>
      </c>
      <c r="S632" s="88"/>
      <c r="T632" s="88"/>
      <c r="U632" s="89"/>
    </row>
    <row r="633" spans="1:21" ht="12.9" customHeight="1" x14ac:dyDescent="0.3">
      <c r="A633" s="84" t="s">
        <v>324</v>
      </c>
      <c r="B633" s="85"/>
      <c r="C633" s="85"/>
      <c r="D633" s="85"/>
      <c r="E633" s="85"/>
      <c r="F633" s="85"/>
      <c r="G633" s="85"/>
      <c r="H633" s="85"/>
      <c r="I633" s="85"/>
      <c r="J633" s="85"/>
      <c r="K633" s="85"/>
      <c r="L633" s="85"/>
      <c r="M633" s="85"/>
      <c r="N633" s="85"/>
      <c r="O633" s="85"/>
      <c r="P633" s="85"/>
      <c r="Q633" s="86"/>
      <c r="R633" s="90">
        <f>R632*0.1</f>
        <v>0</v>
      </c>
      <c r="S633" s="91"/>
      <c r="T633" s="91"/>
      <c r="U633" s="92"/>
    </row>
    <row r="634" spans="1:21" ht="18" x14ac:dyDescent="0.5">
      <c r="A634" s="78" t="s">
        <v>322</v>
      </c>
      <c r="B634" s="79"/>
      <c r="C634" s="79"/>
      <c r="D634" s="79"/>
      <c r="E634" s="79"/>
      <c r="F634" s="79"/>
      <c r="G634" s="79"/>
      <c r="H634" s="79"/>
      <c r="I634" s="79"/>
      <c r="J634" s="79"/>
      <c r="K634" s="79"/>
      <c r="L634" s="79"/>
      <c r="M634" s="79"/>
      <c r="N634" s="79"/>
      <c r="O634" s="79"/>
      <c r="P634" s="79"/>
      <c r="Q634" s="80"/>
      <c r="R634" s="81">
        <f>IF(R633&gt;0,IF(R633+R632&lt;2000,2000,R633+R632),0)</f>
        <v>0</v>
      </c>
      <c r="S634" s="82"/>
      <c r="T634" s="82"/>
      <c r="U634" s="83"/>
    </row>
    <row r="635" spans="1:21" ht="9.9" customHeight="1" x14ac:dyDescent="0.3"/>
    <row r="636" spans="1:21" ht="12.75" customHeight="1" thickBot="1" x14ac:dyDescent="0.35">
      <c r="A636" s="107" t="s">
        <v>374</v>
      </c>
      <c r="B636" s="107"/>
      <c r="C636" s="107"/>
      <c r="D636" s="107"/>
      <c r="E636" s="107"/>
      <c r="F636" s="107"/>
      <c r="G636" s="107"/>
      <c r="H636" s="107"/>
      <c r="I636" s="107"/>
      <c r="J636" s="107"/>
      <c r="K636" s="107"/>
      <c r="L636" s="107"/>
      <c r="M636" s="107"/>
      <c r="N636" s="107"/>
      <c r="O636" s="107"/>
      <c r="P636" s="107"/>
      <c r="Q636" s="107"/>
      <c r="R636" s="107"/>
      <c r="S636" s="107"/>
      <c r="T636" s="107"/>
      <c r="U636" s="107"/>
    </row>
    <row r="637" spans="1:21" ht="9.9" customHeight="1" x14ac:dyDescent="0.3"/>
    <row r="638" spans="1:21" ht="12.75" customHeight="1" x14ac:dyDescent="0.3">
      <c r="A638" s="108" t="s">
        <v>325</v>
      </c>
      <c r="B638" s="108"/>
      <c r="C638" s="108"/>
      <c r="D638" s="108"/>
      <c r="E638" s="108"/>
      <c r="F638" s="108"/>
      <c r="G638" s="108"/>
      <c r="H638" s="108"/>
      <c r="I638" s="108"/>
      <c r="J638" s="108"/>
      <c r="K638" s="108"/>
      <c r="L638" s="108"/>
      <c r="M638" s="108"/>
      <c r="N638" s="108"/>
      <c r="O638" s="108"/>
      <c r="P638" s="108"/>
      <c r="Q638" s="108"/>
      <c r="R638" s="108"/>
      <c r="S638" s="108"/>
      <c r="T638" s="108"/>
      <c r="U638" s="108"/>
    </row>
    <row r="639" spans="1:21" ht="12.75" customHeight="1" x14ac:dyDescent="0.3">
      <c r="A639" s="108" t="s">
        <v>326</v>
      </c>
      <c r="B639" s="108"/>
      <c r="C639" s="108"/>
      <c r="D639" s="108"/>
      <c r="E639" s="108"/>
      <c r="F639" s="108"/>
      <c r="G639" s="108"/>
      <c r="H639" s="108"/>
      <c r="I639" s="108"/>
      <c r="J639" s="108"/>
      <c r="K639" s="108"/>
      <c r="L639" s="108"/>
      <c r="M639" s="108"/>
      <c r="N639" s="108"/>
      <c r="O639" s="108"/>
      <c r="P639" s="108"/>
      <c r="Q639" s="108"/>
      <c r="R639" s="108"/>
      <c r="S639" s="108"/>
      <c r="T639" s="108"/>
      <c r="U639" s="108"/>
    </row>
    <row r="640" spans="1:21" ht="9.9" customHeight="1" x14ac:dyDescent="0.3"/>
    <row r="641" spans="1:21" x14ac:dyDescent="0.3">
      <c r="A641" s="63"/>
      <c r="B641" s="63"/>
      <c r="C641" s="63"/>
      <c r="D641" s="63"/>
      <c r="E641" s="63"/>
      <c r="F641" s="63"/>
      <c r="G641" s="63"/>
      <c r="H641" s="63"/>
      <c r="I641" s="63"/>
      <c r="J641" s="63"/>
      <c r="K641" s="63"/>
      <c r="M641" s="63"/>
      <c r="N641" s="63"/>
      <c r="O641" s="63"/>
      <c r="P641" s="63"/>
      <c r="Q641" s="63"/>
      <c r="R641" s="63"/>
      <c r="S641" s="63"/>
      <c r="T641" s="63"/>
      <c r="U641" s="63"/>
    </row>
    <row r="642" spans="1:21" x14ac:dyDescent="0.3">
      <c r="A642" s="64" t="s">
        <v>327</v>
      </c>
      <c r="B642" s="64"/>
      <c r="C642" s="64"/>
      <c r="D642" s="64"/>
      <c r="E642" s="64"/>
      <c r="F642" s="64"/>
      <c r="G642" s="64"/>
      <c r="H642" s="64"/>
      <c r="I642" s="64"/>
      <c r="J642" s="64"/>
      <c r="K642" s="64"/>
      <c r="M642" s="64" t="s">
        <v>328</v>
      </c>
      <c r="N642" s="64"/>
      <c r="O642" s="64"/>
      <c r="P642" s="64"/>
      <c r="Q642" s="64"/>
      <c r="R642" s="64"/>
      <c r="S642" s="64"/>
      <c r="T642" s="64"/>
      <c r="U642" s="64"/>
    </row>
    <row r="643" spans="1:21" ht="18" customHeight="1" x14ac:dyDescent="0.3">
      <c r="A643" s="63"/>
      <c r="B643" s="63"/>
      <c r="C643" s="63"/>
      <c r="D643" s="63"/>
      <c r="E643" s="63"/>
      <c r="F643" s="63"/>
      <c r="G643" s="63"/>
      <c r="H643" s="63"/>
      <c r="I643" s="63"/>
      <c r="J643" s="63"/>
      <c r="K643" s="63"/>
      <c r="M643" s="63"/>
      <c r="N643" s="63"/>
      <c r="O643" s="63"/>
      <c r="P643" s="63"/>
      <c r="Q643" s="63"/>
      <c r="R643" s="63"/>
      <c r="S643" s="63"/>
      <c r="T643" s="63"/>
      <c r="U643" s="63"/>
    </row>
    <row r="644" spans="1:21" x14ac:dyDescent="0.3">
      <c r="A644" s="64" t="s">
        <v>329</v>
      </c>
      <c r="B644" s="64"/>
      <c r="C644" s="64"/>
      <c r="D644" s="64"/>
      <c r="E644" s="64"/>
      <c r="F644" s="64"/>
      <c r="G644" s="64"/>
      <c r="H644" s="64"/>
      <c r="I644" s="64"/>
      <c r="J644" s="64"/>
      <c r="K644" s="64"/>
      <c r="M644" s="64" t="s">
        <v>330</v>
      </c>
      <c r="N644" s="64"/>
      <c r="O644" s="64"/>
      <c r="P644" s="64"/>
      <c r="Q644" s="64"/>
      <c r="R644" s="64"/>
      <c r="S644" s="64"/>
      <c r="T644" s="64"/>
      <c r="U644" s="64"/>
    </row>
    <row r="646" spans="1:21" x14ac:dyDescent="0.3">
      <c r="A646" s="3" t="s">
        <v>331</v>
      </c>
    </row>
    <row r="647" spans="1:21" x14ac:dyDescent="0.3">
      <c r="A647" s="6"/>
      <c r="B647" s="50" t="s">
        <v>333</v>
      </c>
      <c r="C647" s="51" t="s">
        <v>357</v>
      </c>
      <c r="D647" s="51"/>
      <c r="E647" s="51"/>
      <c r="F647" s="51"/>
      <c r="G647" s="51"/>
      <c r="H647" s="51"/>
      <c r="I647" s="51"/>
      <c r="J647" s="51"/>
      <c r="K647" s="51"/>
      <c r="L647" s="51"/>
      <c r="M647" s="51"/>
      <c r="N647" s="51"/>
      <c r="O647" s="51"/>
      <c r="P647" s="51"/>
      <c r="Q647" s="51"/>
      <c r="R647" s="51"/>
      <c r="S647" s="51"/>
      <c r="T647" s="51"/>
      <c r="U647" s="51"/>
    </row>
    <row r="648" spans="1:21" x14ac:dyDescent="0.3">
      <c r="A648" s="6"/>
      <c r="B648" s="50"/>
      <c r="C648" s="51" t="s">
        <v>332</v>
      </c>
      <c r="D648" s="51"/>
      <c r="E648" s="51"/>
      <c r="F648" s="51"/>
      <c r="G648" s="51"/>
      <c r="H648" s="51"/>
      <c r="I648" s="51"/>
      <c r="J648" s="51"/>
      <c r="K648" s="51"/>
      <c r="L648" s="51"/>
      <c r="M648" s="51"/>
      <c r="N648" s="51"/>
      <c r="O648" s="51"/>
      <c r="P648" s="51"/>
      <c r="Q648" s="51"/>
      <c r="R648" s="51"/>
      <c r="S648" s="51"/>
      <c r="T648" s="51"/>
      <c r="U648" s="51"/>
    </row>
    <row r="649" spans="1:21" x14ac:dyDescent="0.3">
      <c r="A649" s="6"/>
      <c r="B649" s="50"/>
      <c r="C649" s="51"/>
      <c r="D649" s="51"/>
      <c r="E649" s="51"/>
      <c r="F649" s="51"/>
      <c r="G649" s="51"/>
      <c r="H649" s="51"/>
      <c r="I649" s="51"/>
      <c r="J649" s="51"/>
      <c r="K649" s="51"/>
      <c r="L649" s="51"/>
      <c r="M649" s="51"/>
      <c r="N649" s="51"/>
      <c r="O649" s="51"/>
      <c r="P649" s="51"/>
      <c r="Q649" s="51"/>
      <c r="R649" s="51"/>
      <c r="S649" s="51"/>
      <c r="T649" s="51"/>
      <c r="U649" s="51"/>
    </row>
    <row r="650" spans="1:21" x14ac:dyDescent="0.3">
      <c r="A650" s="6"/>
      <c r="B650" s="50" t="s">
        <v>339</v>
      </c>
      <c r="C650" s="51" t="s">
        <v>334</v>
      </c>
      <c r="D650" s="51"/>
      <c r="E650" s="51"/>
      <c r="F650" s="51"/>
      <c r="G650" s="51"/>
      <c r="H650" s="51"/>
      <c r="I650" s="51"/>
      <c r="J650" s="51"/>
      <c r="K650" s="51"/>
      <c r="L650" s="51"/>
      <c r="M650" s="51"/>
      <c r="N650" s="51"/>
      <c r="O650" s="51"/>
      <c r="P650" s="51"/>
      <c r="Q650" s="51"/>
      <c r="R650" s="51"/>
      <c r="S650" s="51"/>
      <c r="T650" s="51"/>
      <c r="U650" s="51"/>
    </row>
    <row r="651" spans="1:21" x14ac:dyDescent="0.3">
      <c r="A651" s="6"/>
      <c r="B651" s="50"/>
      <c r="C651" s="51" t="s">
        <v>335</v>
      </c>
      <c r="D651" s="51"/>
      <c r="E651" s="51"/>
      <c r="F651" s="51"/>
      <c r="G651" s="51"/>
      <c r="H651" s="51"/>
      <c r="I651" s="51"/>
      <c r="J651" s="51"/>
      <c r="K651" s="51"/>
      <c r="L651" s="51"/>
      <c r="M651" s="51"/>
      <c r="N651" s="51"/>
      <c r="O651" s="51"/>
      <c r="P651" s="51"/>
      <c r="Q651" s="51"/>
      <c r="R651" s="51"/>
      <c r="S651" s="51"/>
      <c r="T651" s="51"/>
      <c r="U651" s="51"/>
    </row>
    <row r="652" spans="1:21" x14ac:dyDescent="0.3">
      <c r="A652" s="6"/>
      <c r="B652" s="50"/>
      <c r="C652" s="51"/>
      <c r="D652" s="51"/>
      <c r="E652" s="51"/>
      <c r="F652" s="51"/>
      <c r="G652" s="51"/>
      <c r="H652" s="51"/>
      <c r="I652" s="51"/>
      <c r="J652" s="51"/>
      <c r="K652" s="51"/>
      <c r="L652" s="51"/>
      <c r="M652" s="51"/>
      <c r="N652" s="51"/>
      <c r="O652" s="51"/>
      <c r="P652" s="51"/>
      <c r="Q652" s="51"/>
      <c r="R652" s="51"/>
      <c r="S652" s="51"/>
      <c r="T652" s="51"/>
      <c r="U652" s="51"/>
    </row>
    <row r="653" spans="1:21" x14ac:dyDescent="0.3">
      <c r="A653" s="6"/>
      <c r="B653" s="50" t="s">
        <v>340</v>
      </c>
      <c r="C653" s="51" t="s">
        <v>336</v>
      </c>
      <c r="D653" s="51"/>
      <c r="E653" s="51"/>
      <c r="F653" s="51"/>
      <c r="G653" s="51"/>
      <c r="H653" s="51"/>
      <c r="I653" s="51"/>
      <c r="J653" s="51"/>
      <c r="K653" s="51"/>
      <c r="L653" s="51"/>
      <c r="M653" s="51"/>
      <c r="N653" s="51"/>
      <c r="O653" s="51"/>
      <c r="P653" s="51"/>
      <c r="Q653" s="51"/>
      <c r="R653" s="51"/>
      <c r="S653" s="51"/>
      <c r="T653" s="51"/>
      <c r="U653" s="51"/>
    </row>
    <row r="654" spans="1:21" x14ac:dyDescent="0.3">
      <c r="A654" s="6"/>
      <c r="B654" s="50"/>
      <c r="C654" s="51" t="s">
        <v>337</v>
      </c>
      <c r="D654" s="51"/>
      <c r="E654" s="51"/>
      <c r="F654" s="51"/>
      <c r="G654" s="51"/>
      <c r="H654" s="51"/>
      <c r="I654" s="51"/>
      <c r="J654" s="51"/>
      <c r="K654" s="51"/>
      <c r="L654" s="51"/>
      <c r="M654" s="51"/>
      <c r="N654" s="51"/>
      <c r="O654" s="51"/>
      <c r="P654" s="51"/>
      <c r="Q654" s="51"/>
      <c r="R654" s="51"/>
      <c r="S654" s="51"/>
      <c r="T654" s="51"/>
      <c r="U654" s="51"/>
    </row>
    <row r="655" spans="1:21" x14ac:dyDescent="0.3">
      <c r="A655" s="6"/>
      <c r="B655" s="50"/>
      <c r="C655" s="51"/>
      <c r="D655" s="51"/>
      <c r="E655" s="51"/>
      <c r="F655" s="51"/>
      <c r="G655" s="51"/>
      <c r="H655" s="51"/>
      <c r="I655" s="51"/>
      <c r="J655" s="51"/>
      <c r="K655" s="51"/>
      <c r="L655" s="51"/>
      <c r="M655" s="51"/>
      <c r="N655" s="51"/>
      <c r="O655" s="51"/>
      <c r="P655" s="51"/>
      <c r="Q655" s="51"/>
      <c r="R655" s="51"/>
      <c r="S655" s="51"/>
      <c r="T655" s="51"/>
      <c r="U655" s="51"/>
    </row>
    <row r="656" spans="1:21" x14ac:dyDescent="0.3">
      <c r="A656" s="6"/>
      <c r="B656" s="50" t="s">
        <v>341</v>
      </c>
      <c r="C656" s="51" t="s">
        <v>358</v>
      </c>
      <c r="D656" s="51"/>
      <c r="E656" s="51"/>
      <c r="F656" s="51"/>
      <c r="G656" s="51"/>
      <c r="H656" s="51"/>
      <c r="I656" s="51"/>
      <c r="J656" s="51"/>
      <c r="K656" s="51"/>
      <c r="L656" s="51"/>
      <c r="M656" s="51"/>
      <c r="N656" s="51"/>
      <c r="O656" s="51"/>
      <c r="P656" s="51"/>
      <c r="Q656" s="51"/>
      <c r="R656" s="51"/>
      <c r="S656" s="51"/>
      <c r="T656" s="51"/>
      <c r="U656" s="51"/>
    </row>
    <row r="657" spans="1:21" x14ac:dyDescent="0.3">
      <c r="A657" s="6"/>
      <c r="B657" s="50"/>
      <c r="C657" s="51" t="s">
        <v>338</v>
      </c>
      <c r="D657" s="51"/>
      <c r="E657" s="51"/>
      <c r="F657" s="51"/>
      <c r="G657" s="51"/>
      <c r="H657" s="51"/>
      <c r="I657" s="51"/>
      <c r="J657" s="51"/>
      <c r="K657" s="51"/>
      <c r="L657" s="51"/>
      <c r="M657" s="51"/>
      <c r="N657" s="51"/>
      <c r="O657" s="51"/>
      <c r="P657" s="51"/>
      <c r="Q657" s="51"/>
      <c r="R657" s="51"/>
      <c r="S657" s="51"/>
      <c r="T657" s="51"/>
      <c r="U657" s="51"/>
    </row>
    <row r="658" spans="1:21" x14ac:dyDescent="0.3">
      <c r="A658" s="6"/>
      <c r="B658" s="50"/>
      <c r="C658" s="51"/>
      <c r="D658" s="51"/>
      <c r="E658" s="51"/>
      <c r="F658" s="51"/>
      <c r="G658" s="51"/>
      <c r="H658" s="51"/>
      <c r="I658" s="51"/>
      <c r="J658" s="51"/>
      <c r="K658" s="51"/>
      <c r="L658" s="51"/>
      <c r="M658" s="51"/>
      <c r="N658" s="51"/>
      <c r="O658" s="51"/>
      <c r="P658" s="51"/>
      <c r="Q658" s="51"/>
      <c r="R658" s="51"/>
      <c r="S658" s="51"/>
      <c r="T658" s="51"/>
      <c r="U658" s="51"/>
    </row>
    <row r="659" spans="1:21" x14ac:dyDescent="0.3">
      <c r="A659" s="6"/>
      <c r="B659" s="50" t="s">
        <v>342</v>
      </c>
      <c r="C659" s="51" t="s">
        <v>343</v>
      </c>
      <c r="D659" s="51"/>
      <c r="E659" s="51"/>
      <c r="F659" s="51"/>
      <c r="G659" s="51"/>
      <c r="H659" s="51"/>
      <c r="I659" s="51"/>
      <c r="J659" s="51"/>
      <c r="K659" s="51"/>
      <c r="L659" s="51"/>
      <c r="M659" s="51"/>
      <c r="N659" s="51"/>
      <c r="O659" s="51"/>
      <c r="P659" s="51"/>
      <c r="Q659" s="51"/>
      <c r="R659" s="51"/>
      <c r="S659" s="51"/>
      <c r="T659" s="51"/>
      <c r="U659" s="51"/>
    </row>
    <row r="660" spans="1:21" x14ac:dyDescent="0.3">
      <c r="A660" s="6"/>
      <c r="B660" s="51"/>
      <c r="C660" s="51" t="s">
        <v>344</v>
      </c>
      <c r="D660" s="51"/>
      <c r="E660" s="51"/>
      <c r="F660" s="51"/>
      <c r="G660" s="51"/>
      <c r="H660" s="51"/>
      <c r="I660" s="51"/>
      <c r="J660" s="51"/>
      <c r="K660" s="51"/>
      <c r="L660" s="51"/>
      <c r="M660" s="51"/>
      <c r="N660" s="51"/>
      <c r="O660" s="51"/>
      <c r="P660" s="51"/>
      <c r="Q660" s="51"/>
      <c r="R660" s="51"/>
      <c r="S660" s="51"/>
      <c r="T660" s="51"/>
      <c r="U660" s="51"/>
    </row>
    <row r="661" spans="1:21" x14ac:dyDescent="0.3">
      <c r="A661" s="6"/>
      <c r="B661" s="52"/>
      <c r="C661" s="51"/>
      <c r="D661" s="51"/>
      <c r="E661" s="51"/>
      <c r="F661" s="51"/>
      <c r="G661" s="51"/>
      <c r="H661" s="51"/>
      <c r="I661" s="51"/>
      <c r="J661" s="51"/>
      <c r="K661" s="51"/>
      <c r="L661" s="51"/>
      <c r="M661" s="51"/>
      <c r="N661" s="51"/>
      <c r="O661" s="51"/>
      <c r="P661" s="51"/>
      <c r="Q661" s="51"/>
      <c r="R661" s="51"/>
      <c r="S661" s="51"/>
      <c r="T661" s="51"/>
      <c r="U661" s="51"/>
    </row>
    <row r="662" spans="1:21" x14ac:dyDescent="0.3">
      <c r="A662" s="6"/>
      <c r="B662" s="50" t="s">
        <v>345</v>
      </c>
      <c r="C662" s="51" t="s">
        <v>346</v>
      </c>
      <c r="D662" s="51"/>
      <c r="E662" s="51"/>
      <c r="F662" s="51"/>
      <c r="G662" s="51"/>
      <c r="H662" s="51"/>
      <c r="I662" s="51"/>
      <c r="J662" s="51"/>
      <c r="K662" s="51"/>
      <c r="L662" s="51"/>
      <c r="M662" s="51"/>
      <c r="N662" s="51"/>
      <c r="O662" s="51"/>
      <c r="P662" s="51"/>
      <c r="Q662" s="51"/>
      <c r="R662" s="51"/>
      <c r="S662" s="51"/>
      <c r="T662" s="51"/>
      <c r="U662" s="51"/>
    </row>
    <row r="663" spans="1:21" x14ac:dyDescent="0.3">
      <c r="A663" s="6"/>
      <c r="B663" s="51"/>
      <c r="C663" s="51"/>
      <c r="D663" s="51"/>
      <c r="E663" s="51"/>
      <c r="F663" s="51"/>
      <c r="G663" s="51"/>
      <c r="H663" s="51"/>
      <c r="I663" s="51"/>
      <c r="J663" s="51"/>
      <c r="K663" s="51"/>
      <c r="L663" s="51"/>
      <c r="M663" s="51"/>
      <c r="N663" s="51"/>
      <c r="O663" s="51"/>
      <c r="P663" s="51"/>
      <c r="Q663" s="51"/>
      <c r="R663" s="51"/>
      <c r="S663" s="51"/>
      <c r="T663" s="51"/>
      <c r="U663" s="51"/>
    </row>
    <row r="664" spans="1:21" x14ac:dyDescent="0.3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</row>
  </sheetData>
  <sheetProtection algorithmName="SHA-512" hashValue="R2+BN5/GQuaYRfF3fbvHZGaKdlLrZJiwjsqH+Gu6Im9ezr+wjgiwfn2+xDZOBpnla1TfknMtyavwRs1kmxA1vA==" saltValue="so/Fb6VMubdaCPYLT59HwA==" spinCount="100000" sheet="1" objects="1" scenarios="1" selectLockedCells="1"/>
  <customSheetViews>
    <customSheetView guid="{9CEC8226-FA23-434F-9F0F-07DC7D5846F9}" showPageBreaks="1" showGridLines="0" topLeftCell="A223">
      <selection activeCell="Q238" sqref="Q238"/>
      <pageMargins left="0.25" right="0.25" top="0.25" bottom="0.3" header="0.3" footer="0.25"/>
      <pageSetup orientation="portrait" r:id="rId1"/>
      <headerFooter>
        <oddFooter>&amp;L&amp;9Unit Price List&amp;C&amp;9Page &amp;P of &amp;N&amp;R&amp;9v2018-04-23</oddFooter>
      </headerFooter>
    </customSheetView>
  </customSheetViews>
  <mergeCells count="1387">
    <mergeCell ref="M597:Q597"/>
    <mergeCell ref="A597:C597"/>
    <mergeCell ref="R597:U597"/>
    <mergeCell ref="A595:C596"/>
    <mergeCell ref="D595:L597"/>
    <mergeCell ref="R595:U596"/>
    <mergeCell ref="A555:C555"/>
    <mergeCell ref="A556:C556"/>
    <mergeCell ref="A557:C557"/>
    <mergeCell ref="D555:M555"/>
    <mergeCell ref="D556:M556"/>
    <mergeCell ref="R555:U555"/>
    <mergeCell ref="R556:U556"/>
    <mergeCell ref="R557:U557"/>
    <mergeCell ref="R558:U558"/>
    <mergeCell ref="N555:Q555"/>
    <mergeCell ref="R602:U603"/>
    <mergeCell ref="R604:U605"/>
    <mergeCell ref="R606:U607"/>
    <mergeCell ref="N594:P594"/>
    <mergeCell ref="M595:Q595"/>
    <mergeCell ref="M596:Q596"/>
    <mergeCell ref="M598:M599"/>
    <mergeCell ref="Q598:Q599"/>
    <mergeCell ref="R598:U599"/>
    <mergeCell ref="N598:P599"/>
    <mergeCell ref="D594:L594"/>
    <mergeCell ref="D598:L598"/>
    <mergeCell ref="D601:L601"/>
    <mergeCell ref="D602:L602"/>
    <mergeCell ref="D603:L603"/>
    <mergeCell ref="D604:L604"/>
    <mergeCell ref="D605:L605"/>
    <mergeCell ref="D557:M557"/>
    <mergeCell ref="O556:P556"/>
    <mergeCell ref="O557:P557"/>
    <mergeCell ref="A593:C593"/>
    <mergeCell ref="R593:U593"/>
    <mergeCell ref="D593:L593"/>
    <mergeCell ref="M593:Q593"/>
    <mergeCell ref="A569:C569"/>
    <mergeCell ref="D569:M569"/>
    <mergeCell ref="O569:P569"/>
    <mergeCell ref="R569:U569"/>
    <mergeCell ref="A573:C573"/>
    <mergeCell ref="D573:M573"/>
    <mergeCell ref="A562:C562"/>
    <mergeCell ref="A563:C563"/>
    <mergeCell ref="A564:C564"/>
    <mergeCell ref="D562:M562"/>
    <mergeCell ref="D563:M563"/>
    <mergeCell ref="D564:M564"/>
    <mergeCell ref="O562:P562"/>
    <mergeCell ref="O563:P563"/>
    <mergeCell ref="R574:U574"/>
    <mergeCell ref="A577:Q577"/>
    <mergeCell ref="R577:U577"/>
    <mergeCell ref="A561:C561"/>
    <mergeCell ref="D561:M561"/>
    <mergeCell ref="N561:Q561"/>
    <mergeCell ref="R561:U561"/>
    <mergeCell ref="A558:Q558"/>
    <mergeCell ref="A544:Q544"/>
    <mergeCell ref="R544:U544"/>
    <mergeCell ref="O540:P540"/>
    <mergeCell ref="O541:P541"/>
    <mergeCell ref="O542:P542"/>
    <mergeCell ref="O543:P543"/>
    <mergeCell ref="A552:Q552"/>
    <mergeCell ref="R552:U552"/>
    <mergeCell ref="A547:C547"/>
    <mergeCell ref="D547:M547"/>
    <mergeCell ref="N547:Q547"/>
    <mergeCell ref="R547:U547"/>
    <mergeCell ref="A548:C548"/>
    <mergeCell ref="A549:C549"/>
    <mergeCell ref="A550:C550"/>
    <mergeCell ref="A551:C551"/>
    <mergeCell ref="D548:M548"/>
    <mergeCell ref="D549:M549"/>
    <mergeCell ref="D550:M550"/>
    <mergeCell ref="D551:M551"/>
    <mergeCell ref="O548:P548"/>
    <mergeCell ref="O549:P549"/>
    <mergeCell ref="O550:P550"/>
    <mergeCell ref="O551:P551"/>
    <mergeCell ref="R548:U548"/>
    <mergeCell ref="R549:U549"/>
    <mergeCell ref="R550:U550"/>
    <mergeCell ref="R551:U551"/>
    <mergeCell ref="N539:Q539"/>
    <mergeCell ref="R539:U539"/>
    <mergeCell ref="R540:U540"/>
    <mergeCell ref="R541:U541"/>
    <mergeCell ref="R542:U542"/>
    <mergeCell ref="R543:U543"/>
    <mergeCell ref="A539:C539"/>
    <mergeCell ref="A540:C540"/>
    <mergeCell ref="A541:C541"/>
    <mergeCell ref="A542:C542"/>
    <mergeCell ref="A543:C543"/>
    <mergeCell ref="D539:M539"/>
    <mergeCell ref="D540:M540"/>
    <mergeCell ref="D541:M541"/>
    <mergeCell ref="D542:M542"/>
    <mergeCell ref="D543:M543"/>
    <mergeCell ref="A525:C525"/>
    <mergeCell ref="D525:M525"/>
    <mergeCell ref="N525:Q525"/>
    <mergeCell ref="R525:U525"/>
    <mergeCell ref="A531:Q531"/>
    <mergeCell ref="R531:U531"/>
    <mergeCell ref="A526:C526"/>
    <mergeCell ref="A527:C527"/>
    <mergeCell ref="A528:C528"/>
    <mergeCell ref="D526:M526"/>
    <mergeCell ref="D527:M527"/>
    <mergeCell ref="D528:M528"/>
    <mergeCell ref="N526:Q526"/>
    <mergeCell ref="N527:Q527"/>
    <mergeCell ref="N528:Q528"/>
    <mergeCell ref="R526:U526"/>
    <mergeCell ref="R527:U527"/>
    <mergeCell ref="R528:U528"/>
    <mergeCell ref="A529:C529"/>
    <mergeCell ref="D529:M529"/>
    <mergeCell ref="N529:Q529"/>
    <mergeCell ref="R529:U529"/>
    <mergeCell ref="A513:Q513"/>
    <mergeCell ref="R513:U513"/>
    <mergeCell ref="A514:Q514"/>
    <mergeCell ref="A515:Q515"/>
    <mergeCell ref="R514:U515"/>
    <mergeCell ref="R519:U519"/>
    <mergeCell ref="R520:U520"/>
    <mergeCell ref="R521:U521"/>
    <mergeCell ref="A521:Q521"/>
    <mergeCell ref="O507:P507"/>
    <mergeCell ref="O508:P508"/>
    <mergeCell ref="O509:P509"/>
    <mergeCell ref="A507:C507"/>
    <mergeCell ref="A508:C508"/>
    <mergeCell ref="A509:C509"/>
    <mergeCell ref="R498:U498"/>
    <mergeCell ref="R499:U499"/>
    <mergeCell ref="R500:U500"/>
    <mergeCell ref="R501:U501"/>
    <mergeCell ref="R502:U502"/>
    <mergeCell ref="R503:U503"/>
    <mergeCell ref="R504:U504"/>
    <mergeCell ref="R505:U505"/>
    <mergeCell ref="R506:U506"/>
    <mergeCell ref="R507:U507"/>
    <mergeCell ref="R508:U508"/>
    <mergeCell ref="R509:U509"/>
    <mergeCell ref="O498:P498"/>
    <mergeCell ref="O499:P499"/>
    <mergeCell ref="O500:P500"/>
    <mergeCell ref="O501:P501"/>
    <mergeCell ref="O502:P502"/>
    <mergeCell ref="O503:P503"/>
    <mergeCell ref="O504:P504"/>
    <mergeCell ref="O505:P505"/>
    <mergeCell ref="O506:P506"/>
    <mergeCell ref="D498:M498"/>
    <mergeCell ref="D499:M499"/>
    <mergeCell ref="D500:M500"/>
    <mergeCell ref="D501:M501"/>
    <mergeCell ref="D502:M502"/>
    <mergeCell ref="D503:M503"/>
    <mergeCell ref="D504:M504"/>
    <mergeCell ref="D505:M505"/>
    <mergeCell ref="D506:M506"/>
    <mergeCell ref="D507:M507"/>
    <mergeCell ref="D508:M508"/>
    <mergeCell ref="D509:M509"/>
    <mergeCell ref="A498:C498"/>
    <mergeCell ref="A499:C499"/>
    <mergeCell ref="A500:C500"/>
    <mergeCell ref="A501:C501"/>
    <mergeCell ref="A502:C502"/>
    <mergeCell ref="A503:C503"/>
    <mergeCell ref="A504:C504"/>
    <mergeCell ref="A505:C505"/>
    <mergeCell ref="A506:C506"/>
    <mergeCell ref="R493:U493"/>
    <mergeCell ref="A494:C495"/>
    <mergeCell ref="A496:C497"/>
    <mergeCell ref="D494:M494"/>
    <mergeCell ref="D495:M495"/>
    <mergeCell ref="D496:M496"/>
    <mergeCell ref="D497:M497"/>
    <mergeCell ref="N494:N495"/>
    <mergeCell ref="N496:N497"/>
    <mergeCell ref="Q494:Q495"/>
    <mergeCell ref="Q496:Q497"/>
    <mergeCell ref="R494:U495"/>
    <mergeCell ref="R496:U497"/>
    <mergeCell ref="O494:P495"/>
    <mergeCell ref="O496:P497"/>
    <mergeCell ref="R484:U484"/>
    <mergeCell ref="R485:U485"/>
    <mergeCell ref="R486:U486"/>
    <mergeCell ref="R487:U487"/>
    <mergeCell ref="R488:U488"/>
    <mergeCell ref="R489:U489"/>
    <mergeCell ref="R490:U490"/>
    <mergeCell ref="R491:U491"/>
    <mergeCell ref="R492:U492"/>
    <mergeCell ref="D488:M488"/>
    <mergeCell ref="D489:M489"/>
    <mergeCell ref="D490:M490"/>
    <mergeCell ref="D491:M491"/>
    <mergeCell ref="D492:M492"/>
    <mergeCell ref="D493:M493"/>
    <mergeCell ref="O484:P484"/>
    <mergeCell ref="O485:P485"/>
    <mergeCell ref="O486:P486"/>
    <mergeCell ref="O487:P487"/>
    <mergeCell ref="O488:P488"/>
    <mergeCell ref="O489:P489"/>
    <mergeCell ref="O490:P490"/>
    <mergeCell ref="O491:P491"/>
    <mergeCell ref="O492:P492"/>
    <mergeCell ref="O493:P493"/>
    <mergeCell ref="A451:Q451"/>
    <mergeCell ref="R451:U451"/>
    <mergeCell ref="A478:Q478"/>
    <mergeCell ref="R478:U478"/>
    <mergeCell ref="A510:Q510"/>
    <mergeCell ref="R510:U510"/>
    <mergeCell ref="A483:C483"/>
    <mergeCell ref="D483:M483"/>
    <mergeCell ref="N483:Q483"/>
    <mergeCell ref="R483:U483"/>
    <mergeCell ref="A484:C484"/>
    <mergeCell ref="A485:C485"/>
    <mergeCell ref="A486:C486"/>
    <mergeCell ref="A487:C487"/>
    <mergeCell ref="A488:C488"/>
    <mergeCell ref="A489:C489"/>
    <mergeCell ref="A490:C490"/>
    <mergeCell ref="A491:C491"/>
    <mergeCell ref="A492:C492"/>
    <mergeCell ref="A493:C493"/>
    <mergeCell ref="D484:M484"/>
    <mergeCell ref="D485:M485"/>
    <mergeCell ref="D486:M486"/>
    <mergeCell ref="D487:M487"/>
    <mergeCell ref="N445:N446"/>
    <mergeCell ref="O445:P446"/>
    <mergeCell ref="Q445:Q446"/>
    <mergeCell ref="R445:U446"/>
    <mergeCell ref="E447:M447"/>
    <mergeCell ref="E448:M448"/>
    <mergeCell ref="E449:M449"/>
    <mergeCell ref="E450:M450"/>
    <mergeCell ref="O447:P447"/>
    <mergeCell ref="O448:P448"/>
    <mergeCell ref="O449:P449"/>
    <mergeCell ref="O450:P450"/>
    <mergeCell ref="R447:U447"/>
    <mergeCell ref="R448:U448"/>
    <mergeCell ref="R449:U449"/>
    <mergeCell ref="R450:U450"/>
    <mergeCell ref="O443:P443"/>
    <mergeCell ref="O444:P444"/>
    <mergeCell ref="R436:U436"/>
    <mergeCell ref="R437:U437"/>
    <mergeCell ref="R438:U438"/>
    <mergeCell ref="R439:U439"/>
    <mergeCell ref="R440:U440"/>
    <mergeCell ref="R441:U441"/>
    <mergeCell ref="R442:U442"/>
    <mergeCell ref="R443:U443"/>
    <mergeCell ref="R444:U444"/>
    <mergeCell ref="N435:Q435"/>
    <mergeCell ref="R435:U435"/>
    <mergeCell ref="E436:M436"/>
    <mergeCell ref="E437:M437"/>
    <mergeCell ref="E438:M438"/>
    <mergeCell ref="E439:M439"/>
    <mergeCell ref="E440:M440"/>
    <mergeCell ref="E441:M441"/>
    <mergeCell ref="E442:M442"/>
    <mergeCell ref="O436:P436"/>
    <mergeCell ref="O437:P437"/>
    <mergeCell ref="O438:P438"/>
    <mergeCell ref="O439:P439"/>
    <mergeCell ref="O440:P440"/>
    <mergeCell ref="O441:P441"/>
    <mergeCell ref="O442:P442"/>
    <mergeCell ref="A444:D444"/>
    <mergeCell ref="A447:D447"/>
    <mergeCell ref="A448:D448"/>
    <mergeCell ref="A449:D449"/>
    <mergeCell ref="A450:D450"/>
    <mergeCell ref="E435:M435"/>
    <mergeCell ref="E443:M443"/>
    <mergeCell ref="E444:M444"/>
    <mergeCell ref="E445:M445"/>
    <mergeCell ref="E446:M446"/>
    <mergeCell ref="A445:D446"/>
    <mergeCell ref="A435:D435"/>
    <mergeCell ref="A436:D436"/>
    <mergeCell ref="A437:D437"/>
    <mergeCell ref="A438:D438"/>
    <mergeCell ref="A439:D439"/>
    <mergeCell ref="A440:D440"/>
    <mergeCell ref="A441:D441"/>
    <mergeCell ref="A442:D442"/>
    <mergeCell ref="A443:D443"/>
    <mergeCell ref="R424:U424"/>
    <mergeCell ref="A430:D430"/>
    <mergeCell ref="A431:D431"/>
    <mergeCell ref="A432:D432"/>
    <mergeCell ref="E430:M430"/>
    <mergeCell ref="E431:M431"/>
    <mergeCell ref="E432:M432"/>
    <mergeCell ref="N430:Q430"/>
    <mergeCell ref="R430:U430"/>
    <mergeCell ref="R431:U431"/>
    <mergeCell ref="R432:U432"/>
    <mergeCell ref="O431:P431"/>
    <mergeCell ref="D406:L406"/>
    <mergeCell ref="D407:L407"/>
    <mergeCell ref="D408:L408"/>
    <mergeCell ref="D409:L409"/>
    <mergeCell ref="A410:C411"/>
    <mergeCell ref="D410:L411"/>
    <mergeCell ref="R410:U411"/>
    <mergeCell ref="A412:C412"/>
    <mergeCell ref="A413:C413"/>
    <mergeCell ref="D412:L412"/>
    <mergeCell ref="D413:L413"/>
    <mergeCell ref="R412:U412"/>
    <mergeCell ref="R413:U413"/>
    <mergeCell ref="N412:O412"/>
    <mergeCell ref="N407:O407"/>
    <mergeCell ref="N408:O408"/>
    <mergeCell ref="R407:U407"/>
    <mergeCell ref="R408:U408"/>
    <mergeCell ref="R409:U409"/>
    <mergeCell ref="D403:L403"/>
    <mergeCell ref="D404:L404"/>
    <mergeCell ref="D405:L405"/>
    <mergeCell ref="N394:O394"/>
    <mergeCell ref="N395:O395"/>
    <mergeCell ref="N396:O396"/>
    <mergeCell ref="N397:O397"/>
    <mergeCell ref="N398:O398"/>
    <mergeCell ref="N399:O399"/>
    <mergeCell ref="N400:O400"/>
    <mergeCell ref="N401:O401"/>
    <mergeCell ref="N402:O402"/>
    <mergeCell ref="N403:O403"/>
    <mergeCell ref="D382:L382"/>
    <mergeCell ref="D383:L383"/>
    <mergeCell ref="D384:L384"/>
    <mergeCell ref="A424:Q424"/>
    <mergeCell ref="D376:L376"/>
    <mergeCell ref="N377:O377"/>
    <mergeCell ref="N378:O378"/>
    <mergeCell ref="N379:O379"/>
    <mergeCell ref="N380:O380"/>
    <mergeCell ref="N381:O381"/>
    <mergeCell ref="N382:O382"/>
    <mergeCell ref="N383:O383"/>
    <mergeCell ref="N384:O384"/>
    <mergeCell ref="M376:Q376"/>
    <mergeCell ref="N386:O386"/>
    <mergeCell ref="N387:O387"/>
    <mergeCell ref="N388:O388"/>
    <mergeCell ref="N389:O389"/>
    <mergeCell ref="N390:O390"/>
    <mergeCell ref="N391:O391"/>
    <mergeCell ref="N393:O393"/>
    <mergeCell ref="A414:Q414"/>
    <mergeCell ref="R414:U414"/>
    <mergeCell ref="A386:C386"/>
    <mergeCell ref="A387:C387"/>
    <mergeCell ref="A388:C388"/>
    <mergeCell ref="A389:C389"/>
    <mergeCell ref="A390:C390"/>
    <mergeCell ref="R386:U386"/>
    <mergeCell ref="R387:U387"/>
    <mergeCell ref="R388:U388"/>
    <mergeCell ref="R389:U389"/>
    <mergeCell ref="R390:U390"/>
    <mergeCell ref="A391:C392"/>
    <mergeCell ref="R391:U392"/>
    <mergeCell ref="A393:C393"/>
    <mergeCell ref="A394:C394"/>
    <mergeCell ref="A395:C395"/>
    <mergeCell ref="A396:C396"/>
    <mergeCell ref="A397:C397"/>
    <mergeCell ref="R393:U393"/>
    <mergeCell ref="R394:U394"/>
    <mergeCell ref="R395:U395"/>
    <mergeCell ref="R396:U396"/>
    <mergeCell ref="R397:U397"/>
    <mergeCell ref="R398:U398"/>
    <mergeCell ref="R399:U399"/>
    <mergeCell ref="R400:U400"/>
    <mergeCell ref="R401:U401"/>
    <mergeCell ref="R402:U402"/>
    <mergeCell ref="R403:U403"/>
    <mergeCell ref="N409:O409"/>
    <mergeCell ref="N392:P392"/>
    <mergeCell ref="A407:C407"/>
    <mergeCell ref="A408:C408"/>
    <mergeCell ref="A409:C409"/>
    <mergeCell ref="A398:C398"/>
    <mergeCell ref="A399:C399"/>
    <mergeCell ref="R404:U404"/>
    <mergeCell ref="R405:U405"/>
    <mergeCell ref="R406:U406"/>
    <mergeCell ref="D396:L396"/>
    <mergeCell ref="D397:L397"/>
    <mergeCell ref="D398:L398"/>
    <mergeCell ref="D399:L399"/>
    <mergeCell ref="D400:L400"/>
    <mergeCell ref="D386:L386"/>
    <mergeCell ref="D387:L387"/>
    <mergeCell ref="D388:L388"/>
    <mergeCell ref="D389:L389"/>
    <mergeCell ref="D390:L390"/>
    <mergeCell ref="D391:L391"/>
    <mergeCell ref="D392:L392"/>
    <mergeCell ref="D393:L393"/>
    <mergeCell ref="D394:L394"/>
    <mergeCell ref="D395:L395"/>
    <mergeCell ref="A400:C400"/>
    <mergeCell ref="A401:C401"/>
    <mergeCell ref="A402:C402"/>
    <mergeCell ref="A403:C403"/>
    <mergeCell ref="A404:C404"/>
    <mergeCell ref="A405:C405"/>
    <mergeCell ref="A406:C406"/>
    <mergeCell ref="D401:L401"/>
    <mergeCell ref="D402:L402"/>
    <mergeCell ref="R284:U284"/>
    <mergeCell ref="A283:C284"/>
    <mergeCell ref="D284:M284"/>
    <mergeCell ref="O283:P284"/>
    <mergeCell ref="N283:N284"/>
    <mergeCell ref="A380:C380"/>
    <mergeCell ref="A381:C381"/>
    <mergeCell ref="D377:L377"/>
    <mergeCell ref="D378:L378"/>
    <mergeCell ref="D379:L379"/>
    <mergeCell ref="D380:L380"/>
    <mergeCell ref="D381:L381"/>
    <mergeCell ref="R333:U333"/>
    <mergeCell ref="R334:U334"/>
    <mergeCell ref="R335:U335"/>
    <mergeCell ref="R336:U336"/>
    <mergeCell ref="R337:U337"/>
    <mergeCell ref="R338:U338"/>
    <mergeCell ref="R339:U339"/>
    <mergeCell ref="A371:Q371"/>
    <mergeCell ref="R371:U371"/>
    <mergeCell ref="D335:M335"/>
    <mergeCell ref="D336:M336"/>
    <mergeCell ref="D337:M337"/>
    <mergeCell ref="D338:M338"/>
    <mergeCell ref="D339:M339"/>
    <mergeCell ref="R377:U377"/>
    <mergeCell ref="R378:U378"/>
    <mergeCell ref="R379:U379"/>
    <mergeCell ref="R380:U380"/>
    <mergeCell ref="R381:U381"/>
    <mergeCell ref="O335:P335"/>
    <mergeCell ref="R292:U292"/>
    <mergeCell ref="R293:U293"/>
    <mergeCell ref="R294:U294"/>
    <mergeCell ref="R295:U295"/>
    <mergeCell ref="R296:U296"/>
    <mergeCell ref="A323:C323"/>
    <mergeCell ref="D323:M323"/>
    <mergeCell ref="O336:P336"/>
    <mergeCell ref="O337:P337"/>
    <mergeCell ref="O338:P338"/>
    <mergeCell ref="O339:P339"/>
    <mergeCell ref="R318:U318"/>
    <mergeCell ref="R298:U298"/>
    <mergeCell ref="R299:U299"/>
    <mergeCell ref="R300:U300"/>
    <mergeCell ref="R301:U301"/>
    <mergeCell ref="A329:C329"/>
    <mergeCell ref="A335:C335"/>
    <mergeCell ref="A336:C336"/>
    <mergeCell ref="A337:C337"/>
    <mergeCell ref="A338:C338"/>
    <mergeCell ref="A339:C339"/>
    <mergeCell ref="D282:M282"/>
    <mergeCell ref="A282:C282"/>
    <mergeCell ref="O278:P278"/>
    <mergeCell ref="O279:P279"/>
    <mergeCell ref="O282:P282"/>
    <mergeCell ref="D298:M298"/>
    <mergeCell ref="D299:M299"/>
    <mergeCell ref="D300:M300"/>
    <mergeCell ref="D301:M301"/>
    <mergeCell ref="O298:P298"/>
    <mergeCell ref="O299:P299"/>
    <mergeCell ref="O300:P300"/>
    <mergeCell ref="O301:P301"/>
    <mergeCell ref="D329:M329"/>
    <mergeCell ref="D330:M330"/>
    <mergeCell ref="D333:M333"/>
    <mergeCell ref="D334:M334"/>
    <mergeCell ref="D290:M290"/>
    <mergeCell ref="D291:M291"/>
    <mergeCell ref="D292:M292"/>
    <mergeCell ref="D293:M293"/>
    <mergeCell ref="D294:M294"/>
    <mergeCell ref="D295:M295"/>
    <mergeCell ref="D296:M296"/>
    <mergeCell ref="A318:Q318"/>
    <mergeCell ref="A334:C334"/>
    <mergeCell ref="O334:P334"/>
    <mergeCell ref="O227:P227"/>
    <mergeCell ref="O228:P228"/>
    <mergeCell ref="O229:P229"/>
    <mergeCell ref="R226:U226"/>
    <mergeCell ref="D222:M222"/>
    <mergeCell ref="D223:M223"/>
    <mergeCell ref="D224:M224"/>
    <mergeCell ref="D225:M225"/>
    <mergeCell ref="D226:M226"/>
    <mergeCell ref="D227:M227"/>
    <mergeCell ref="D228:M228"/>
    <mergeCell ref="D229:M229"/>
    <mergeCell ref="A226:C226"/>
    <mergeCell ref="A227:C227"/>
    <mergeCell ref="A228:C228"/>
    <mergeCell ref="R225:U225"/>
    <mergeCell ref="R224:U224"/>
    <mergeCell ref="R223:U223"/>
    <mergeCell ref="R222:U222"/>
    <mergeCell ref="R228:U228"/>
    <mergeCell ref="R227:U227"/>
    <mergeCell ref="O222:P222"/>
    <mergeCell ref="O223:P223"/>
    <mergeCell ref="O224:P224"/>
    <mergeCell ref="O225:P225"/>
    <mergeCell ref="O226:P226"/>
    <mergeCell ref="A237:C237"/>
    <mergeCell ref="A238:C238"/>
    <mergeCell ref="A239:C239"/>
    <mergeCell ref="D237:M237"/>
    <mergeCell ref="R233:U233"/>
    <mergeCell ref="O230:P231"/>
    <mergeCell ref="A232:C232"/>
    <mergeCell ref="R232:U232"/>
    <mergeCell ref="R230:U231"/>
    <mergeCell ref="N230:N231"/>
    <mergeCell ref="Q230:Q231"/>
    <mergeCell ref="R229:U229"/>
    <mergeCell ref="D230:M230"/>
    <mergeCell ref="D231:M231"/>
    <mergeCell ref="D232:M232"/>
    <mergeCell ref="A229:C229"/>
    <mergeCell ref="A230:C231"/>
    <mergeCell ref="A233:Q233"/>
    <mergeCell ref="A236:C236"/>
    <mergeCell ref="D238:M238"/>
    <mergeCell ref="D239:M239"/>
    <mergeCell ref="O238:P238"/>
    <mergeCell ref="R237:U237"/>
    <mergeCell ref="R238:U238"/>
    <mergeCell ref="R239:U239"/>
    <mergeCell ref="R204:U204"/>
    <mergeCell ref="R205:U205"/>
    <mergeCell ref="A221:C221"/>
    <mergeCell ref="A222:C222"/>
    <mergeCell ref="A223:C223"/>
    <mergeCell ref="A224:C224"/>
    <mergeCell ref="A225:C225"/>
    <mergeCell ref="D221:M221"/>
    <mergeCell ref="D204:M204"/>
    <mergeCell ref="D205:M205"/>
    <mergeCell ref="D206:M206"/>
    <mergeCell ref="D207:M207"/>
    <mergeCell ref="R206:U206"/>
    <mergeCell ref="R207:U207"/>
    <mergeCell ref="A214:Q214"/>
    <mergeCell ref="R214:U214"/>
    <mergeCell ref="A219:C219"/>
    <mergeCell ref="D219:M219"/>
    <mergeCell ref="N219:Q219"/>
    <mergeCell ref="R219:U219"/>
    <mergeCell ref="D220:M220"/>
    <mergeCell ref="O220:P220"/>
    <mergeCell ref="A208:Q208"/>
    <mergeCell ref="R208:U208"/>
    <mergeCell ref="R220:U220"/>
    <mergeCell ref="A220:C220"/>
    <mergeCell ref="R221:U221"/>
    <mergeCell ref="O221:P221"/>
    <mergeCell ref="D201:M201"/>
    <mergeCell ref="D202:M202"/>
    <mergeCell ref="D203:M203"/>
    <mergeCell ref="D186:M186"/>
    <mergeCell ref="D187:M187"/>
    <mergeCell ref="D188:M188"/>
    <mergeCell ref="D189:M189"/>
    <mergeCell ref="D190:M190"/>
    <mergeCell ref="D191:M191"/>
    <mergeCell ref="D192:M192"/>
    <mergeCell ref="D193:M193"/>
    <mergeCell ref="D194:M194"/>
    <mergeCell ref="R197:U197"/>
    <mergeCell ref="R198:U198"/>
    <mergeCell ref="R199:U199"/>
    <mergeCell ref="R200:U200"/>
    <mergeCell ref="R201:U201"/>
    <mergeCell ref="R202:U202"/>
    <mergeCell ref="R186:U186"/>
    <mergeCell ref="R187:U187"/>
    <mergeCell ref="R188:U188"/>
    <mergeCell ref="R189:U189"/>
    <mergeCell ref="R190:U190"/>
    <mergeCell ref="R191:U191"/>
    <mergeCell ref="R192:U192"/>
    <mergeCell ref="R193:U193"/>
    <mergeCell ref="R194:U194"/>
    <mergeCell ref="R195:U195"/>
    <mergeCell ref="R203:U203"/>
    <mergeCell ref="A189:C189"/>
    <mergeCell ref="A190:C190"/>
    <mergeCell ref="A191:C191"/>
    <mergeCell ref="A192:C192"/>
    <mergeCell ref="A193:C193"/>
    <mergeCell ref="A194:C194"/>
    <mergeCell ref="A195:C195"/>
    <mergeCell ref="A196:C196"/>
    <mergeCell ref="D195:M195"/>
    <mergeCell ref="D196:M196"/>
    <mergeCell ref="A197:C197"/>
    <mergeCell ref="A198:C198"/>
    <mergeCell ref="A199:C199"/>
    <mergeCell ref="D197:M197"/>
    <mergeCell ref="D198:M198"/>
    <mergeCell ref="D199:M199"/>
    <mergeCell ref="D200:M200"/>
    <mergeCell ref="D98:M98"/>
    <mergeCell ref="A200:C200"/>
    <mergeCell ref="A201:C201"/>
    <mergeCell ref="A202:C202"/>
    <mergeCell ref="A203:C203"/>
    <mergeCell ref="A204:C204"/>
    <mergeCell ref="A205:C205"/>
    <mergeCell ref="A206:C206"/>
    <mergeCell ref="A207:C207"/>
    <mergeCell ref="R181:U181"/>
    <mergeCell ref="R182:U182"/>
    <mergeCell ref="R183:U183"/>
    <mergeCell ref="R184:U184"/>
    <mergeCell ref="R172:U172"/>
    <mergeCell ref="R173:U173"/>
    <mergeCell ref="R174:U174"/>
    <mergeCell ref="R175:U175"/>
    <mergeCell ref="R176:U176"/>
    <mergeCell ref="R177:U177"/>
    <mergeCell ref="R178:U178"/>
    <mergeCell ref="R179:U179"/>
    <mergeCell ref="R180:U180"/>
    <mergeCell ref="A181:C181"/>
    <mergeCell ref="A182:C182"/>
    <mergeCell ref="A183:C183"/>
    <mergeCell ref="A184:C184"/>
    <mergeCell ref="D178:M178"/>
    <mergeCell ref="D179:M179"/>
    <mergeCell ref="D180:M180"/>
    <mergeCell ref="D182:M182"/>
    <mergeCell ref="D183:M183"/>
    <mergeCell ref="D184:M184"/>
    <mergeCell ref="O94:P94"/>
    <mergeCell ref="O95:P95"/>
    <mergeCell ref="A173:C173"/>
    <mergeCell ref="A174:C174"/>
    <mergeCell ref="A175:C175"/>
    <mergeCell ref="A176:C176"/>
    <mergeCell ref="D172:M172"/>
    <mergeCell ref="D173:M173"/>
    <mergeCell ref="D174:M174"/>
    <mergeCell ref="D175:M175"/>
    <mergeCell ref="D176:M176"/>
    <mergeCell ref="D177:M177"/>
    <mergeCell ref="A103:Q103"/>
    <mergeCell ref="R103:U103"/>
    <mergeCell ref="D93:M93"/>
    <mergeCell ref="D94:M94"/>
    <mergeCell ref="D95:M95"/>
    <mergeCell ref="D96:M96"/>
    <mergeCell ref="D169:M169"/>
    <mergeCell ref="D170:M170"/>
    <mergeCell ref="D171:M171"/>
    <mergeCell ref="A167:C167"/>
    <mergeCell ref="D167:M167"/>
    <mergeCell ref="N167:Q167"/>
    <mergeCell ref="R167:U167"/>
    <mergeCell ref="A169:C169"/>
    <mergeCell ref="A170:C170"/>
    <mergeCell ref="A171:C171"/>
    <mergeCell ref="R169:U169"/>
    <mergeCell ref="R170:U170"/>
    <mergeCell ref="R171:U171"/>
    <mergeCell ref="D97:M97"/>
    <mergeCell ref="A92:C92"/>
    <mergeCell ref="D92:M92"/>
    <mergeCell ref="N92:Q92"/>
    <mergeCell ref="R92:U92"/>
    <mergeCell ref="R79:U79"/>
    <mergeCell ref="R80:U80"/>
    <mergeCell ref="R81:U81"/>
    <mergeCell ref="R82:U82"/>
    <mergeCell ref="R83:U83"/>
    <mergeCell ref="R84:U84"/>
    <mergeCell ref="R85:U85"/>
    <mergeCell ref="R86:U86"/>
    <mergeCell ref="R87:U87"/>
    <mergeCell ref="O79:P79"/>
    <mergeCell ref="O80:P80"/>
    <mergeCell ref="O81:P81"/>
    <mergeCell ref="O82:P82"/>
    <mergeCell ref="O83:P83"/>
    <mergeCell ref="O84:P84"/>
    <mergeCell ref="O85:P85"/>
    <mergeCell ref="O86:P86"/>
    <mergeCell ref="O87:P87"/>
    <mergeCell ref="D84:M84"/>
    <mergeCell ref="D85:M85"/>
    <mergeCell ref="A88:C88"/>
    <mergeCell ref="D88:M88"/>
    <mergeCell ref="O88:P88"/>
    <mergeCell ref="R88:U88"/>
    <mergeCell ref="O74:P74"/>
    <mergeCell ref="D65:M65"/>
    <mergeCell ref="D66:M66"/>
    <mergeCell ref="D67:M67"/>
    <mergeCell ref="D68:M68"/>
    <mergeCell ref="D69:M69"/>
    <mergeCell ref="D70:M70"/>
    <mergeCell ref="D71:M71"/>
    <mergeCell ref="D72:M72"/>
    <mergeCell ref="D73:M73"/>
    <mergeCell ref="A78:C78"/>
    <mergeCell ref="D78:M78"/>
    <mergeCell ref="N78:Q78"/>
    <mergeCell ref="R78:U78"/>
    <mergeCell ref="A89:Q89"/>
    <mergeCell ref="R89:U89"/>
    <mergeCell ref="A79:C79"/>
    <mergeCell ref="A80:C80"/>
    <mergeCell ref="A81:C81"/>
    <mergeCell ref="A82:C82"/>
    <mergeCell ref="A83:C83"/>
    <mergeCell ref="A84:C84"/>
    <mergeCell ref="A85:C85"/>
    <mergeCell ref="A86:C86"/>
    <mergeCell ref="A87:C87"/>
    <mergeCell ref="D79:M79"/>
    <mergeCell ref="D80:M80"/>
    <mergeCell ref="D81:M81"/>
    <mergeCell ref="D82:M82"/>
    <mergeCell ref="D83:M83"/>
    <mergeCell ref="D86:M86"/>
    <mergeCell ref="D87:M87"/>
    <mergeCell ref="A74:C74"/>
    <mergeCell ref="R75:U75"/>
    <mergeCell ref="A75:Q75"/>
    <mergeCell ref="R60:U60"/>
    <mergeCell ref="R61:U61"/>
    <mergeCell ref="R62:U62"/>
    <mergeCell ref="R63:U63"/>
    <mergeCell ref="R64:U64"/>
    <mergeCell ref="R65:U65"/>
    <mergeCell ref="R66:U66"/>
    <mergeCell ref="R67:U67"/>
    <mergeCell ref="R68:U68"/>
    <mergeCell ref="R69:U69"/>
    <mergeCell ref="R70:U70"/>
    <mergeCell ref="R71:U71"/>
    <mergeCell ref="R72:U72"/>
    <mergeCell ref="R73:U73"/>
    <mergeCell ref="R74:U74"/>
    <mergeCell ref="D60:M60"/>
    <mergeCell ref="D61:M61"/>
    <mergeCell ref="A65:C65"/>
    <mergeCell ref="A66:C66"/>
    <mergeCell ref="A67:C67"/>
    <mergeCell ref="A68:C68"/>
    <mergeCell ref="D74:M74"/>
    <mergeCell ref="O62:P62"/>
    <mergeCell ref="O63:P63"/>
    <mergeCell ref="O64:P64"/>
    <mergeCell ref="O65:P65"/>
    <mergeCell ref="O66:P66"/>
    <mergeCell ref="O67:P67"/>
    <mergeCell ref="O68:P68"/>
    <mergeCell ref="A1:U1"/>
    <mergeCell ref="A2:U2"/>
    <mergeCell ref="A4:U4"/>
    <mergeCell ref="A5:U5"/>
    <mergeCell ref="A7:U7"/>
    <mergeCell ref="D9:U9"/>
    <mergeCell ref="D11:H11"/>
    <mergeCell ref="J11:M11"/>
    <mergeCell ref="N11:U11"/>
    <mergeCell ref="A22:U22"/>
    <mergeCell ref="A25:C25"/>
    <mergeCell ref="D25:M25"/>
    <mergeCell ref="N25:Q25"/>
    <mergeCell ref="R25:U25"/>
    <mergeCell ref="A13:U13"/>
    <mergeCell ref="A14:U14"/>
    <mergeCell ref="A15:U15"/>
    <mergeCell ref="A17:U17"/>
    <mergeCell ref="A19:C19"/>
    <mergeCell ref="D19:M19"/>
    <mergeCell ref="N19:Q19"/>
    <mergeCell ref="R19:U19"/>
    <mergeCell ref="D20:M20"/>
    <mergeCell ref="N20:Q20"/>
    <mergeCell ref="R20:U20"/>
    <mergeCell ref="A20:C20"/>
    <mergeCell ref="D26:M26"/>
    <mergeCell ref="D27:M27"/>
    <mergeCell ref="D28:M28"/>
    <mergeCell ref="D29:M29"/>
    <mergeCell ref="D30:M30"/>
    <mergeCell ref="A31:C31"/>
    <mergeCell ref="A32:C32"/>
    <mergeCell ref="A33:C33"/>
    <mergeCell ref="R34:U34"/>
    <mergeCell ref="A34:Q34"/>
    <mergeCell ref="D31:M31"/>
    <mergeCell ref="D32:M32"/>
    <mergeCell ref="D33:M33"/>
    <mergeCell ref="R31:U31"/>
    <mergeCell ref="R32:U32"/>
    <mergeCell ref="R33:U33"/>
    <mergeCell ref="O31:P31"/>
    <mergeCell ref="O32:P32"/>
    <mergeCell ref="O33:P33"/>
    <mergeCell ref="A26:C26"/>
    <mergeCell ref="A27:C27"/>
    <mergeCell ref="A28:C28"/>
    <mergeCell ref="A29:C29"/>
    <mergeCell ref="A30:C30"/>
    <mergeCell ref="O26:P26"/>
    <mergeCell ref="O27:P27"/>
    <mergeCell ref="O28:P28"/>
    <mergeCell ref="O29:P29"/>
    <mergeCell ref="O30:P30"/>
    <mergeCell ref="R26:U26"/>
    <mergeCell ref="R27:U27"/>
    <mergeCell ref="R28:U28"/>
    <mergeCell ref="R29:U29"/>
    <mergeCell ref="R30:U30"/>
    <mergeCell ref="A53:Q53"/>
    <mergeCell ref="R53:U53"/>
    <mergeCell ref="A37:C37"/>
    <mergeCell ref="D37:M37"/>
    <mergeCell ref="N37:Q37"/>
    <mergeCell ref="R37:U37"/>
    <mergeCell ref="A38:C38"/>
    <mergeCell ref="A39:C39"/>
    <mergeCell ref="A40:C40"/>
    <mergeCell ref="A41:C41"/>
    <mergeCell ref="A42:C42"/>
    <mergeCell ref="A43:C43"/>
    <mergeCell ref="A44:C44"/>
    <mergeCell ref="A45:C45"/>
    <mergeCell ref="A46:C46"/>
    <mergeCell ref="A47:C47"/>
    <mergeCell ref="D38:M38"/>
    <mergeCell ref="D39:M39"/>
    <mergeCell ref="D40:M40"/>
    <mergeCell ref="D41:M41"/>
    <mergeCell ref="D42:M42"/>
    <mergeCell ref="A48:C48"/>
    <mergeCell ref="A49:C49"/>
    <mergeCell ref="A50:C50"/>
    <mergeCell ref="A52:C52"/>
    <mergeCell ref="A51:C51"/>
    <mergeCell ref="R38:U38"/>
    <mergeCell ref="R39:U39"/>
    <mergeCell ref="R40:U40"/>
    <mergeCell ref="R41:U41"/>
    <mergeCell ref="R42:U42"/>
    <mergeCell ref="O48:P48"/>
    <mergeCell ref="O49:P49"/>
    <mergeCell ref="O50:P50"/>
    <mergeCell ref="O51:P51"/>
    <mergeCell ref="O43:P43"/>
    <mergeCell ref="O44:P44"/>
    <mergeCell ref="O45:P45"/>
    <mergeCell ref="O46:P46"/>
    <mergeCell ref="O47:P47"/>
    <mergeCell ref="O38:P38"/>
    <mergeCell ref="O39:P39"/>
    <mergeCell ref="O40:P40"/>
    <mergeCell ref="O41:P41"/>
    <mergeCell ref="O42:P42"/>
    <mergeCell ref="O52:P52"/>
    <mergeCell ref="D48:M48"/>
    <mergeCell ref="D49:M49"/>
    <mergeCell ref="D50:M50"/>
    <mergeCell ref="D51:M51"/>
    <mergeCell ref="D52:M52"/>
    <mergeCell ref="D43:M43"/>
    <mergeCell ref="D44:M44"/>
    <mergeCell ref="D45:M45"/>
    <mergeCell ref="D46:M46"/>
    <mergeCell ref="D47:M47"/>
    <mergeCell ref="R48:U48"/>
    <mergeCell ref="R49:U49"/>
    <mergeCell ref="R50:U50"/>
    <mergeCell ref="R51:U51"/>
    <mergeCell ref="R52:U52"/>
    <mergeCell ref="R43:U43"/>
    <mergeCell ref="D101:M101"/>
    <mergeCell ref="O93:P93"/>
    <mergeCell ref="R44:U44"/>
    <mergeCell ref="R45:U45"/>
    <mergeCell ref="R46:U46"/>
    <mergeCell ref="R47:U47"/>
    <mergeCell ref="A56:Q56"/>
    <mergeCell ref="R56:U56"/>
    <mergeCell ref="A69:C69"/>
    <mergeCell ref="A70:C70"/>
    <mergeCell ref="A71:C71"/>
    <mergeCell ref="A72:C72"/>
    <mergeCell ref="A73:C73"/>
    <mergeCell ref="A59:C59"/>
    <mergeCell ref="D59:M59"/>
    <mergeCell ref="N59:Q59"/>
    <mergeCell ref="R59:U59"/>
    <mergeCell ref="A60:C60"/>
    <mergeCell ref="A61:C61"/>
    <mergeCell ref="A62:C62"/>
    <mergeCell ref="A63:C63"/>
    <mergeCell ref="A64:C64"/>
    <mergeCell ref="D62:M62"/>
    <mergeCell ref="D63:M63"/>
    <mergeCell ref="D64:M64"/>
    <mergeCell ref="O60:P60"/>
    <mergeCell ref="O61:P61"/>
    <mergeCell ref="O69:P69"/>
    <mergeCell ref="O70:P70"/>
    <mergeCell ref="O71:P71"/>
    <mergeCell ref="O72:P72"/>
    <mergeCell ref="O73:P73"/>
    <mergeCell ref="R115:U115"/>
    <mergeCell ref="R116:U116"/>
    <mergeCell ref="O96:P96"/>
    <mergeCell ref="O97:P97"/>
    <mergeCell ref="O98:P98"/>
    <mergeCell ref="O99:P99"/>
    <mergeCell ref="O100:P100"/>
    <mergeCell ref="O101:P101"/>
    <mergeCell ref="A93:C93"/>
    <mergeCell ref="A94:C94"/>
    <mergeCell ref="O102:P102"/>
    <mergeCell ref="A95:C95"/>
    <mergeCell ref="A96:C96"/>
    <mergeCell ref="A97:C97"/>
    <mergeCell ref="A98:C98"/>
    <mergeCell ref="A99:C99"/>
    <mergeCell ref="A100:C100"/>
    <mergeCell ref="A101:C101"/>
    <mergeCell ref="R93:U93"/>
    <mergeCell ref="R94:U94"/>
    <mergeCell ref="R95:U95"/>
    <mergeCell ref="R96:U96"/>
    <mergeCell ref="R97:U97"/>
    <mergeCell ref="R98:U98"/>
    <mergeCell ref="R99:U99"/>
    <mergeCell ref="R100:U100"/>
    <mergeCell ref="R101:U101"/>
    <mergeCell ref="R102:U102"/>
    <mergeCell ref="A102:C102"/>
    <mergeCell ref="D102:M102"/>
    <mergeCell ref="D99:M99"/>
    <mergeCell ref="D100:M100"/>
    <mergeCell ref="R133:U133"/>
    <mergeCell ref="O125:P125"/>
    <mergeCell ref="A109:Q109"/>
    <mergeCell ref="R109:U109"/>
    <mergeCell ref="R121:U121"/>
    <mergeCell ref="A121:Q121"/>
    <mergeCell ref="A113:C113"/>
    <mergeCell ref="D113:M113"/>
    <mergeCell ref="N113:Q113"/>
    <mergeCell ref="R113:U113"/>
    <mergeCell ref="A114:C114"/>
    <mergeCell ref="A115:C115"/>
    <mergeCell ref="A116:C116"/>
    <mergeCell ref="A117:C117"/>
    <mergeCell ref="A118:C118"/>
    <mergeCell ref="A119:C119"/>
    <mergeCell ref="A120:C120"/>
    <mergeCell ref="D114:M114"/>
    <mergeCell ref="D115:M115"/>
    <mergeCell ref="D116:M116"/>
    <mergeCell ref="D117:M117"/>
    <mergeCell ref="D118:M118"/>
    <mergeCell ref="D119:M119"/>
    <mergeCell ref="D120:M120"/>
    <mergeCell ref="O114:P114"/>
    <mergeCell ref="O115:P115"/>
    <mergeCell ref="O116:P116"/>
    <mergeCell ref="O117:P117"/>
    <mergeCell ref="O118:P118"/>
    <mergeCell ref="O119:P119"/>
    <mergeCell ref="O120:P120"/>
    <mergeCell ref="R114:U114"/>
    <mergeCell ref="D181:M181"/>
    <mergeCell ref="R196:U196"/>
    <mergeCell ref="R117:U117"/>
    <mergeCell ref="R118:U118"/>
    <mergeCell ref="R119:U119"/>
    <mergeCell ref="R120:U120"/>
    <mergeCell ref="A134:Q134"/>
    <mergeCell ref="R134:U134"/>
    <mergeCell ref="A130:C130"/>
    <mergeCell ref="A131:C131"/>
    <mergeCell ref="A124:C124"/>
    <mergeCell ref="D124:M124"/>
    <mergeCell ref="N124:Q124"/>
    <mergeCell ref="R124:U124"/>
    <mergeCell ref="A125:C125"/>
    <mergeCell ref="A126:C126"/>
    <mergeCell ref="A127:C127"/>
    <mergeCell ref="A128:C128"/>
    <mergeCell ref="A129:C129"/>
    <mergeCell ref="A132:C132"/>
    <mergeCell ref="A133:C133"/>
    <mergeCell ref="D125:M125"/>
    <mergeCell ref="D126:M126"/>
    <mergeCell ref="D127:M127"/>
    <mergeCell ref="R125:U125"/>
    <mergeCell ref="R126:U126"/>
    <mergeCell ref="R127:U127"/>
    <mergeCell ref="R128:U128"/>
    <mergeCell ref="R129:U129"/>
    <mergeCell ref="R130:U130"/>
    <mergeCell ref="R131:U131"/>
    <mergeCell ref="R132:U132"/>
    <mergeCell ref="R272:U272"/>
    <mergeCell ref="R273:U273"/>
    <mergeCell ref="A273:C273"/>
    <mergeCell ref="A288:C288"/>
    <mergeCell ref="D288:M288"/>
    <mergeCell ref="A172:C172"/>
    <mergeCell ref="A186:C186"/>
    <mergeCell ref="A187:C187"/>
    <mergeCell ref="A188:C188"/>
    <mergeCell ref="O126:P126"/>
    <mergeCell ref="O127:P127"/>
    <mergeCell ref="O128:P128"/>
    <mergeCell ref="O129:P129"/>
    <mergeCell ref="O130:P130"/>
    <mergeCell ref="O131:P131"/>
    <mergeCell ref="O132:P132"/>
    <mergeCell ref="O133:P133"/>
    <mergeCell ref="D236:M236"/>
    <mergeCell ref="O239:Q239"/>
    <mergeCell ref="D241:M241"/>
    <mergeCell ref="D242:M242"/>
    <mergeCell ref="D243:M243"/>
    <mergeCell ref="D244:M244"/>
    <mergeCell ref="D128:M128"/>
    <mergeCell ref="D129:M129"/>
    <mergeCell ref="D130:M130"/>
    <mergeCell ref="D131:M131"/>
    <mergeCell ref="D132:M132"/>
    <mergeCell ref="D133:M133"/>
    <mergeCell ref="N288:Q288"/>
    <mergeCell ref="R288:U288"/>
    <mergeCell ref="D245:M245"/>
    <mergeCell ref="R245:U245"/>
    <mergeCell ref="R246:U246"/>
    <mergeCell ref="R247:U247"/>
    <mergeCell ref="R248:U248"/>
    <mergeCell ref="O241:P241"/>
    <mergeCell ref="A274:C274"/>
    <mergeCell ref="R274:U274"/>
    <mergeCell ref="R275:U275"/>
    <mergeCell ref="R276:U276"/>
    <mergeCell ref="R277:U277"/>
    <mergeCell ref="A161:Q161"/>
    <mergeCell ref="R161:U161"/>
    <mergeCell ref="R236:U236"/>
    <mergeCell ref="N236:Q236"/>
    <mergeCell ref="A177:C177"/>
    <mergeCell ref="A178:C178"/>
    <mergeCell ref="R241:U241"/>
    <mergeCell ref="R242:U242"/>
    <mergeCell ref="R243:U243"/>
    <mergeCell ref="R244:U244"/>
    <mergeCell ref="A179:C179"/>
    <mergeCell ref="A180:C180"/>
    <mergeCell ref="A246:C246"/>
    <mergeCell ref="A247:C247"/>
    <mergeCell ref="A265:Q265"/>
    <mergeCell ref="R265:U265"/>
    <mergeCell ref="R249:U249"/>
    <mergeCell ref="A248:C248"/>
    <mergeCell ref="A249:Q249"/>
    <mergeCell ref="A272:C272"/>
    <mergeCell ref="D272:M272"/>
    <mergeCell ref="N272:Q272"/>
    <mergeCell ref="A245:C245"/>
    <mergeCell ref="A241:C241"/>
    <mergeCell ref="A242:C242"/>
    <mergeCell ref="A243:C243"/>
    <mergeCell ref="A244:C244"/>
    <mergeCell ref="O273:P273"/>
    <mergeCell ref="O274:P274"/>
    <mergeCell ref="D281:M281"/>
    <mergeCell ref="N280:N281"/>
    <mergeCell ref="O280:P281"/>
    <mergeCell ref="D273:M273"/>
    <mergeCell ref="D274:M274"/>
    <mergeCell ref="D275:M275"/>
    <mergeCell ref="D276:M276"/>
    <mergeCell ref="D277:M277"/>
    <mergeCell ref="D278:M278"/>
    <mergeCell ref="D279:M279"/>
    <mergeCell ref="D280:M280"/>
    <mergeCell ref="O277:P277"/>
    <mergeCell ref="D246:M246"/>
    <mergeCell ref="D247:M247"/>
    <mergeCell ref="D248:M248"/>
    <mergeCell ref="O242:P242"/>
    <mergeCell ref="O248:Q248"/>
    <mergeCell ref="O246:P246"/>
    <mergeCell ref="O247:P247"/>
    <mergeCell ref="O243:P243"/>
    <mergeCell ref="O244:P244"/>
    <mergeCell ref="O245:P245"/>
    <mergeCell ref="A275:C275"/>
    <mergeCell ref="A276:C276"/>
    <mergeCell ref="A277:C277"/>
    <mergeCell ref="N604:P605"/>
    <mergeCell ref="N323:Q323"/>
    <mergeCell ref="R323:U323"/>
    <mergeCell ref="A340:Q340"/>
    <mergeCell ref="A293:C293"/>
    <mergeCell ref="A294:C294"/>
    <mergeCell ref="A295:C295"/>
    <mergeCell ref="A296:C296"/>
    <mergeCell ref="A298:C298"/>
    <mergeCell ref="A299:C299"/>
    <mergeCell ref="A300:C300"/>
    <mergeCell ref="A301:C301"/>
    <mergeCell ref="R324:U324"/>
    <mergeCell ref="R325:U325"/>
    <mergeCell ref="R326:U326"/>
    <mergeCell ref="R327:U327"/>
    <mergeCell ref="R328:U328"/>
    <mergeCell ref="R329:U329"/>
    <mergeCell ref="R330:U330"/>
    <mergeCell ref="R331:U331"/>
    <mergeCell ref="O329:P329"/>
    <mergeCell ref="O330:P330"/>
    <mergeCell ref="O331:P331"/>
    <mergeCell ref="O332:P332"/>
    <mergeCell ref="O333:P333"/>
    <mergeCell ref="A379:C379"/>
    <mergeCell ref="A332:C332"/>
    <mergeCell ref="A333:C333"/>
    <mergeCell ref="D324:M324"/>
    <mergeCell ref="D325:M325"/>
    <mergeCell ref="O328:P328"/>
    <mergeCell ref="N406:O406"/>
    <mergeCell ref="R278:U278"/>
    <mergeCell ref="R279:U279"/>
    <mergeCell ref="R280:U280"/>
    <mergeCell ref="R281:U281"/>
    <mergeCell ref="R283:U283"/>
    <mergeCell ref="A290:C290"/>
    <mergeCell ref="A291:C291"/>
    <mergeCell ref="A292:C292"/>
    <mergeCell ref="D289:M289"/>
    <mergeCell ref="A285:Q285"/>
    <mergeCell ref="R285:U285"/>
    <mergeCell ref="O275:P275"/>
    <mergeCell ref="O276:P276"/>
    <mergeCell ref="Q283:Q284"/>
    <mergeCell ref="A302:Q302"/>
    <mergeCell ref="R302:U302"/>
    <mergeCell ref="D328:M328"/>
    <mergeCell ref="A327:C327"/>
    <mergeCell ref="A328:C328"/>
    <mergeCell ref="R282:U282"/>
    <mergeCell ref="D283:M283"/>
    <mergeCell ref="Q280:Q281"/>
    <mergeCell ref="A289:C289"/>
    <mergeCell ref="O289:P289"/>
    <mergeCell ref="R289:U289"/>
    <mergeCell ref="R290:U290"/>
    <mergeCell ref="R291:U291"/>
    <mergeCell ref="A278:C278"/>
    <mergeCell ref="A279:C279"/>
    <mergeCell ref="A280:C281"/>
    <mergeCell ref="D326:M326"/>
    <mergeCell ref="D327:M327"/>
    <mergeCell ref="M600:M601"/>
    <mergeCell ref="N600:P601"/>
    <mergeCell ref="Q600:Q601"/>
    <mergeCell ref="A594:C594"/>
    <mergeCell ref="A598:C599"/>
    <mergeCell ref="A600:C601"/>
    <mergeCell ref="R332:U332"/>
    <mergeCell ref="O324:P324"/>
    <mergeCell ref="O325:P325"/>
    <mergeCell ref="O326:P326"/>
    <mergeCell ref="O327:P327"/>
    <mergeCell ref="A330:C330"/>
    <mergeCell ref="A331:C331"/>
    <mergeCell ref="A324:C324"/>
    <mergeCell ref="A325:C325"/>
    <mergeCell ref="A326:C326"/>
    <mergeCell ref="D331:M331"/>
    <mergeCell ref="D332:M332"/>
    <mergeCell ref="A376:C376"/>
    <mergeCell ref="R376:U376"/>
    <mergeCell ref="A377:C377"/>
    <mergeCell ref="R340:U340"/>
    <mergeCell ref="A378:C378"/>
    <mergeCell ref="R382:U382"/>
    <mergeCell ref="R383:U383"/>
    <mergeCell ref="R384:U384"/>
    <mergeCell ref="A382:C382"/>
    <mergeCell ref="A383:C383"/>
    <mergeCell ref="A384:C384"/>
    <mergeCell ref="N404:O404"/>
    <mergeCell ref="N405:O405"/>
    <mergeCell ref="A602:C603"/>
    <mergeCell ref="A604:C605"/>
    <mergeCell ref="A606:C607"/>
    <mergeCell ref="A608:C609"/>
    <mergeCell ref="O564:P564"/>
    <mergeCell ref="R562:U562"/>
    <mergeCell ref="R563:U563"/>
    <mergeCell ref="R564:U564"/>
    <mergeCell ref="A570:Q570"/>
    <mergeCell ref="R570:U570"/>
    <mergeCell ref="A568:C568"/>
    <mergeCell ref="D568:M568"/>
    <mergeCell ref="N568:Q568"/>
    <mergeCell ref="R568:U568"/>
    <mergeCell ref="N573:Q573"/>
    <mergeCell ref="R573:U573"/>
    <mergeCell ref="A575:Q575"/>
    <mergeCell ref="R575:U575"/>
    <mergeCell ref="A574:C574"/>
    <mergeCell ref="D574:M574"/>
    <mergeCell ref="O574:P574"/>
    <mergeCell ref="M608:M609"/>
    <mergeCell ref="N602:P603"/>
    <mergeCell ref="A565:Q565"/>
    <mergeCell ref="R565:U565"/>
    <mergeCell ref="N606:P607"/>
    <mergeCell ref="N608:P609"/>
    <mergeCell ref="R608:U609"/>
    <mergeCell ref="R600:U601"/>
    <mergeCell ref="D599:L599"/>
    <mergeCell ref="D600:L600"/>
    <mergeCell ref="R594:U594"/>
    <mergeCell ref="R624:U624"/>
    <mergeCell ref="R625:U625"/>
    <mergeCell ref="R626:U626"/>
    <mergeCell ref="R627:U627"/>
    <mergeCell ref="R628:U628"/>
    <mergeCell ref="R629:U629"/>
    <mergeCell ref="R630:U630"/>
    <mergeCell ref="N624:P624"/>
    <mergeCell ref="N625:P625"/>
    <mergeCell ref="N627:P627"/>
    <mergeCell ref="D611:L611"/>
    <mergeCell ref="D612:L612"/>
    <mergeCell ref="D613:L613"/>
    <mergeCell ref="D628:L628"/>
    <mergeCell ref="D629:L629"/>
    <mergeCell ref="D630:L630"/>
    <mergeCell ref="D620:L620"/>
    <mergeCell ref="D621:L621"/>
    <mergeCell ref="M612:M613"/>
    <mergeCell ref="R611:U611"/>
    <mergeCell ref="R612:U613"/>
    <mergeCell ref="N612:P613"/>
    <mergeCell ref="N619:P619"/>
    <mergeCell ref="N620:P620"/>
    <mergeCell ref="N621:P621"/>
    <mergeCell ref="D626:L626"/>
    <mergeCell ref="D627:L627"/>
    <mergeCell ref="R622:U622"/>
    <mergeCell ref="R623:U623"/>
    <mergeCell ref="N610:P610"/>
    <mergeCell ref="N614:P614"/>
    <mergeCell ref="N615:P615"/>
    <mergeCell ref="N616:P616"/>
    <mergeCell ref="N617:P617"/>
    <mergeCell ref="N618:P618"/>
    <mergeCell ref="D614:L614"/>
    <mergeCell ref="D615:L615"/>
    <mergeCell ref="D616:L616"/>
    <mergeCell ref="D617:L617"/>
    <mergeCell ref="D618:L618"/>
    <mergeCell ref="D619:L619"/>
    <mergeCell ref="D606:L606"/>
    <mergeCell ref="D607:L607"/>
    <mergeCell ref="D608:L608"/>
    <mergeCell ref="D609:L609"/>
    <mergeCell ref="D610:L610"/>
    <mergeCell ref="R610:U610"/>
    <mergeCell ref="A612:C613"/>
    <mergeCell ref="D625:L625"/>
    <mergeCell ref="A636:U636"/>
    <mergeCell ref="A638:U638"/>
    <mergeCell ref="A639:U639"/>
    <mergeCell ref="M641:U641"/>
    <mergeCell ref="A641:K641"/>
    <mergeCell ref="A642:K642"/>
    <mergeCell ref="M642:U642"/>
    <mergeCell ref="A614:C614"/>
    <mergeCell ref="A615:C615"/>
    <mergeCell ref="A616:C616"/>
    <mergeCell ref="A617:C617"/>
    <mergeCell ref="A618:C618"/>
    <mergeCell ref="A619:C619"/>
    <mergeCell ref="A620:C620"/>
    <mergeCell ref="A621:C621"/>
    <mergeCell ref="A622:C622"/>
    <mergeCell ref="D622:L622"/>
    <mergeCell ref="D623:L623"/>
    <mergeCell ref="D624:L624"/>
    <mergeCell ref="A628:C628"/>
    <mergeCell ref="A629:C629"/>
    <mergeCell ref="A630:C630"/>
    <mergeCell ref="R614:U614"/>
    <mergeCell ref="R615:U615"/>
    <mergeCell ref="R616:U616"/>
    <mergeCell ref="R617:U617"/>
    <mergeCell ref="R618:U618"/>
    <mergeCell ref="R619:U619"/>
    <mergeCell ref="R620:U620"/>
    <mergeCell ref="R621:U621"/>
    <mergeCell ref="A643:K643"/>
    <mergeCell ref="M643:U643"/>
    <mergeCell ref="A644:K644"/>
    <mergeCell ref="M644:U644"/>
    <mergeCell ref="Q602:Q603"/>
    <mergeCell ref="Q604:Q605"/>
    <mergeCell ref="Q606:Q607"/>
    <mergeCell ref="Q608:Q609"/>
    <mergeCell ref="Q612:Q613"/>
    <mergeCell ref="M622:Q622"/>
    <mergeCell ref="M623:Q623"/>
    <mergeCell ref="N626:Q626"/>
    <mergeCell ref="P628:Q628"/>
    <mergeCell ref="N628:O628"/>
    <mergeCell ref="M629:Q629"/>
    <mergeCell ref="M630:Q630"/>
    <mergeCell ref="A634:Q634"/>
    <mergeCell ref="R634:U634"/>
    <mergeCell ref="A632:Q632"/>
    <mergeCell ref="A633:Q633"/>
    <mergeCell ref="R632:U632"/>
    <mergeCell ref="R633:U633"/>
    <mergeCell ref="M602:M603"/>
    <mergeCell ref="M604:M605"/>
    <mergeCell ref="M606:M607"/>
    <mergeCell ref="A627:C627"/>
    <mergeCell ref="A610:C610"/>
    <mergeCell ref="A611:C611"/>
    <mergeCell ref="A623:C623"/>
    <mergeCell ref="A624:C624"/>
    <mergeCell ref="A625:C625"/>
    <mergeCell ref="A626:C626"/>
  </mergeCells>
  <pageMargins left="0.25" right="0.25" top="0.25" bottom="0.3" header="0.3" footer="0.25"/>
  <pageSetup scale="98" orientation="portrait" r:id="rId2"/>
  <headerFooter>
    <oddFooter>&amp;L&amp;9Unit Price List&amp;C&amp;9Page &amp;P of &amp;N&amp;R&amp;9v2022-03-01</oddFooter>
  </headerFooter>
  <drawing r:id="rId3"/>
  <legacyDrawing r:id="rId4"/>
  <oleObjects>
    <mc:AlternateContent xmlns:mc="http://schemas.openxmlformats.org/markup-compatibility/2006">
      <mc:Choice Requires="x14">
        <oleObject progId="Word.Picture.8" shapeId="1025" r:id="rId5">
          <objectPr defaultSize="0" autoPict="0" r:id="rId6">
            <anchor moveWithCells="1" sizeWithCells="1">
              <from>
                <xdr:col>0</xdr:col>
                <xdr:colOff>38100</xdr:colOff>
                <xdr:row>0</xdr:row>
                <xdr:rowOff>38100</xdr:rowOff>
              </from>
              <to>
                <xdr:col>3</xdr:col>
                <xdr:colOff>0</xdr:colOff>
                <xdr:row>6</xdr:row>
                <xdr:rowOff>146050</xdr:rowOff>
              </to>
            </anchor>
          </objectPr>
        </oleObject>
      </mc:Choice>
      <mc:Fallback>
        <oleObject progId="Word.Picture.8" shapeId="1025" r:id="rId5"/>
      </mc:Fallback>
    </mc:AlternateContent>
    <mc:AlternateContent xmlns:mc="http://schemas.openxmlformats.org/markup-compatibility/2006">
      <mc:Choice Requires="x14">
        <oleObject progId="Word.Picture.8" shapeId="1027" r:id="rId7">
          <objectPr defaultSize="0" autoPict="0" r:id="rId8">
            <anchor moveWithCells="1" sizeWithCells="1">
              <from>
                <xdr:col>0</xdr:col>
                <xdr:colOff>69850</xdr:colOff>
                <xdr:row>0</xdr:row>
                <xdr:rowOff>69850</xdr:rowOff>
              </from>
              <to>
                <xdr:col>2</xdr:col>
                <xdr:colOff>107950</xdr:colOff>
                <xdr:row>4</xdr:row>
                <xdr:rowOff>69850</xdr:rowOff>
              </to>
            </anchor>
          </objectPr>
        </oleObject>
      </mc:Choice>
      <mc:Fallback>
        <oleObject progId="Word.Picture.8" shapeId="1027" r:id="rId7"/>
      </mc:Fallback>
    </mc:AlternateContent>
  </oleObjec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68B4D8A22F4EC409F9B2CF45EE3E7A7" ma:contentTypeVersion="3" ma:contentTypeDescription="Create a new document." ma:contentTypeScope="" ma:versionID="a8e470215ecb61fc94238d909b46ed5d">
  <xsd:schema xmlns:xsd="http://www.w3.org/2001/XMLSchema" xmlns:xs="http://www.w3.org/2001/XMLSchema" xmlns:p="http://schemas.microsoft.com/office/2006/metadata/properties" xmlns:ns1="http://schemas.microsoft.com/sharepoint/v3" xmlns:ns2="72638dfc-973e-4d59-8a6f-051ca487fdf7" xmlns:ns3="d4d54c9f-db9b-4d5e-a036-f9a9b80e7563" targetNamespace="http://schemas.microsoft.com/office/2006/metadata/properties" ma:root="true" ma:fieldsID="7a176b9c9c27600d04952de747ca5da7" ns1:_="" ns2:_="" ns3:_="">
    <xsd:import namespace="http://schemas.microsoft.com/sharepoint/v3"/>
    <xsd:import namespace="72638dfc-973e-4d59-8a6f-051ca487fdf7"/>
    <xsd:import namespace="d4d54c9f-db9b-4d5e-a036-f9a9b80e756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DocumentType" minOccurs="0"/>
                <xsd:element ref="ns3:_dlc_DocId" minOccurs="0"/>
                <xsd:element ref="ns3:_dlc_DocIdUrl" minOccurs="0"/>
                <xsd:element ref="ns3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internalName="PublishingStartDate">
      <xsd:simpleType>
        <xsd:restriction base="dms:Unknown"/>
      </xsd:simpleType>
    </xsd:element>
    <xsd:element name="PublishingExpirationDate" ma:index="9" nillable="true" ma:displayName="Scheduling End Dat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638dfc-973e-4d59-8a6f-051ca487fdf7" elementFormDefault="qualified">
    <xsd:import namespace="http://schemas.microsoft.com/office/2006/documentManagement/types"/>
    <xsd:import namespace="http://schemas.microsoft.com/office/infopath/2007/PartnerControls"/>
    <xsd:element name="DocumentType" ma:index="10" nillable="true" ma:displayName="DocumentType" ma:internalName="DocumentTyp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d54c9f-db9b-4d5e-a036-f9a9b80e7563" elementFormDefault="qualified">
    <xsd:import namespace="http://schemas.microsoft.com/office/2006/documentManagement/types"/>
    <xsd:import namespace="http://schemas.microsoft.com/office/infopath/2007/PartnerControls"/>
    <xsd:element name="_dlc_DocId" ma:index="11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2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3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Type xmlns="72638dfc-973e-4d59-8a6f-051ca487fdf7" xsi:nil="true"/>
    <PublishingStartDate xmlns="http://schemas.microsoft.com/sharepoint/v3" xsi:nil="true"/>
    <PublishingExpirationDate xmlns="http://schemas.microsoft.com/sharepoint/v3" xsi:nil="true"/>
    <_dlc_DocId xmlns="d4d54c9f-db9b-4d5e-a036-f9a9b80e7563">PWCWWW-152-132</_dlc_DocId>
    <_dlc_DocIdUrl xmlns="d4d54c9f-db9b-4d5e-a036-f9a9b80e7563">
      <Url>http://www.pwcgov.org/government/dept/development/ld/_layouts/15/DocIdRedir.aspx?ID=PWCWWW-152-132</Url>
      <Description>PWCWWW-152-132</Description>
    </_dlc_DocIdUrl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5F1090D-E92C-4BE5-A1E6-5FBD1EE48E75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F230A624-C403-4606-8D87-B102AD14D9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2638dfc-973e-4d59-8a6f-051ca487fdf7"/>
    <ds:schemaRef ds:uri="d4d54c9f-db9b-4d5e-a036-f9a9b80e756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C6A6C07-8FCE-431D-833B-3E7CE6309F2C}">
  <ds:schemaRefs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www.w3.org/XML/1998/namespace"/>
    <ds:schemaRef ds:uri="http://purl.org/dc/elements/1.1/"/>
    <ds:schemaRef ds:uri="http://schemas.microsoft.com/sharepoint/v3"/>
    <ds:schemaRef ds:uri="http://purl.org/dc/terms/"/>
    <ds:schemaRef ds:uri="http://schemas.microsoft.com/office/infopath/2007/PartnerControls"/>
    <ds:schemaRef ds:uri="d4d54c9f-db9b-4d5e-a036-f9a9b80e7563"/>
    <ds:schemaRef ds:uri="72638dfc-973e-4d59-8a6f-051ca487fdf7"/>
    <ds:schemaRef ds:uri="http://schemas.microsoft.com/office/2006/metadata/properties"/>
  </ds:schemaRefs>
</ds:datastoreItem>
</file>

<file path=customXml/itemProps4.xml><?xml version="1.0" encoding="utf-8"?>
<ds:datastoreItem xmlns:ds="http://schemas.openxmlformats.org/officeDocument/2006/customXml" ds:itemID="{62FBA8F3-C0EB-4F8F-A13E-68CE76451E6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Warren, Jennifer</dc:creator>
  <cp:lastModifiedBy>Kristina Spoon</cp:lastModifiedBy>
  <cp:lastPrinted>2024-06-06T14:09:42Z</cp:lastPrinted>
  <dcterms:created xsi:type="dcterms:W3CDTF">2018-04-23T14:23:22Z</dcterms:created>
  <dcterms:modified xsi:type="dcterms:W3CDTF">2024-06-06T23:13:00Z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ItemGuid">
    <vt:lpwstr>96f7461e-7300-4816-8b6f-ca2bd2ae9746</vt:lpwstr>
  </property>
  <property fmtid="{D5CDD505-2E9C-101B-9397-08002B2CF9AE}" pid="3" name="ContentTypeId">
    <vt:lpwstr>0x010100268B4D8A22F4EC409F9B2CF45EE3E7A7</vt:lpwstr>
  </property>
</Properties>
</file>