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ccoart1\DDS\IT\+Forms &amp; Website etc\+LDD Stuff\+LDD Documents &amp; Handouts\Unit Price List (now Excel file)\"/>
    </mc:Choice>
  </mc:AlternateContent>
  <bookViews>
    <workbookView xWindow="0" yWindow="0" windowWidth="17280" windowHeight="8160"/>
  </bookViews>
  <sheets>
    <sheet name="Sheet1" sheetId="1" r:id="rId1"/>
  </sheets>
  <calcPr calcId="162913"/>
  <customWorkbookViews>
    <customWorkbookView name="footer" guid="{9CEC8226-FA23-434F-9F0F-07DC7D5846F9}" maximized="1" xWindow="-8" yWindow="-8" windowWidth="1936" windowHeight="11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94" i="1" l="1"/>
  <c r="R611" i="1"/>
  <c r="R214" i="1" l="1"/>
  <c r="R613" i="1" l="1"/>
  <c r="R595" i="1"/>
  <c r="R591" i="1"/>
  <c r="R589" i="1"/>
  <c r="R587" i="1"/>
  <c r="R585" i="1"/>
  <c r="R583" i="1"/>
  <c r="R581" i="1"/>
  <c r="R553" i="1"/>
  <c r="R481" i="1" l="1"/>
  <c r="R479" i="1"/>
  <c r="R469" i="1"/>
  <c r="R418" i="1"/>
  <c r="R399" i="1"/>
  <c r="R398" i="1"/>
  <c r="R397" i="1"/>
  <c r="R396" i="1"/>
  <c r="R395" i="1"/>
  <c r="R394" i="1"/>
  <c r="R393" i="1"/>
  <c r="R392" i="1"/>
  <c r="R388" i="1"/>
  <c r="R391" i="1"/>
  <c r="R389" i="1"/>
  <c r="R387" i="1"/>
  <c r="R386" i="1"/>
  <c r="R385" i="1"/>
  <c r="R384" i="1"/>
  <c r="R383" i="1"/>
  <c r="R382" i="1"/>
  <c r="R379" i="1"/>
  <c r="R378" i="1"/>
  <c r="R377" i="1"/>
  <c r="R376" i="1"/>
  <c r="R375" i="1"/>
  <c r="R373" i="1"/>
  <c r="R372" i="1"/>
  <c r="R371" i="1"/>
  <c r="R370" i="1"/>
  <c r="R369" i="1"/>
  <c r="R368" i="1"/>
  <c r="R367" i="1"/>
  <c r="R366" i="1"/>
  <c r="R277" i="1"/>
  <c r="R275" i="1"/>
  <c r="R274" i="1"/>
  <c r="R272" i="1"/>
  <c r="R233" i="1" l="1"/>
  <c r="R232" i="1"/>
  <c r="R224" i="1"/>
  <c r="R577" i="1" l="1"/>
  <c r="R610" i="1"/>
  <c r="R609" i="1"/>
  <c r="R608" i="1"/>
  <c r="R607" i="1"/>
  <c r="R604" i="1"/>
  <c r="R603" i="1"/>
  <c r="R602" i="1"/>
  <c r="R601" i="1"/>
  <c r="R600" i="1"/>
  <c r="R599" i="1"/>
  <c r="R598" i="1"/>
  <c r="R597" i="1"/>
  <c r="R593" i="1"/>
  <c r="R576" i="1" l="1"/>
  <c r="R615" i="1" s="1"/>
  <c r="R616" i="1" s="1"/>
  <c r="R617" i="1" s="1"/>
  <c r="R558" i="1"/>
  <c r="R559" i="1" s="1"/>
  <c r="R554" i="1"/>
  <c r="R548" i="1"/>
  <c r="R547" i="1"/>
  <c r="R546" i="1"/>
  <c r="R541" i="1"/>
  <c r="R540" i="1"/>
  <c r="R535" i="1"/>
  <c r="R534" i="1"/>
  <c r="R533" i="1"/>
  <c r="R532" i="1"/>
  <c r="R542" i="1" l="1"/>
  <c r="R549" i="1"/>
  <c r="R536" i="1"/>
  <c r="R527" i="1"/>
  <c r="R526" i="1"/>
  <c r="R525" i="1"/>
  <c r="R524" i="1"/>
  <c r="R528" i="1" l="1"/>
  <c r="R561" i="1" s="1"/>
  <c r="R513" i="1"/>
  <c r="R512" i="1"/>
  <c r="R511" i="1"/>
  <c r="R517" i="1" s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78" i="1"/>
  <c r="R477" i="1"/>
  <c r="R476" i="1"/>
  <c r="R475" i="1"/>
  <c r="R474" i="1"/>
  <c r="R473" i="1"/>
  <c r="R472" i="1"/>
  <c r="R471" i="1"/>
  <c r="R470" i="1"/>
  <c r="R495" i="1" l="1"/>
  <c r="R498" i="1" s="1"/>
  <c r="R437" i="1"/>
  <c r="R436" i="1"/>
  <c r="R435" i="1"/>
  <c r="R434" i="1"/>
  <c r="R432" i="1"/>
  <c r="R431" i="1"/>
  <c r="R430" i="1"/>
  <c r="R429" i="1"/>
  <c r="R428" i="1"/>
  <c r="R427" i="1"/>
  <c r="R426" i="1"/>
  <c r="R425" i="1"/>
  <c r="R424" i="1"/>
  <c r="R423" i="1"/>
  <c r="R402" i="1"/>
  <c r="R401" i="1"/>
  <c r="R380" i="1"/>
  <c r="R438" i="1" l="1"/>
  <c r="R465" i="1" s="1"/>
  <c r="R403" i="1"/>
  <c r="R413" i="1" s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294" i="1"/>
  <c r="R293" i="1"/>
  <c r="R292" i="1"/>
  <c r="R291" i="1"/>
  <c r="R289" i="1"/>
  <c r="R288" i="1"/>
  <c r="R287" i="1"/>
  <c r="R286" i="1"/>
  <c r="R285" i="1"/>
  <c r="R284" i="1"/>
  <c r="R283" i="1"/>
  <c r="R282" i="1"/>
  <c r="R331" i="1" l="1"/>
  <c r="R362" i="1" s="1"/>
  <c r="R295" i="1"/>
  <c r="R271" i="1"/>
  <c r="R270" i="1"/>
  <c r="R269" i="1"/>
  <c r="R268" i="1"/>
  <c r="R267" i="1"/>
  <c r="R266" i="1"/>
  <c r="R242" i="1"/>
  <c r="R241" i="1"/>
  <c r="R240" i="1"/>
  <c r="R239" i="1"/>
  <c r="R238" i="1"/>
  <c r="R237" i="1"/>
  <c r="R236" i="1"/>
  <c r="R235" i="1"/>
  <c r="R231" i="1"/>
  <c r="R223" i="1"/>
  <c r="R222" i="1"/>
  <c r="R221" i="1"/>
  <c r="R220" i="1"/>
  <c r="R219" i="1"/>
  <c r="R218" i="1"/>
  <c r="R217" i="1"/>
  <c r="R216" i="1"/>
  <c r="R215" i="1"/>
  <c r="R132" i="1"/>
  <c r="R131" i="1"/>
  <c r="R130" i="1"/>
  <c r="R129" i="1"/>
  <c r="R128" i="1"/>
  <c r="R127" i="1"/>
  <c r="R126" i="1"/>
  <c r="R119" i="1"/>
  <c r="R118" i="1"/>
  <c r="R117" i="1"/>
  <c r="R116" i="1"/>
  <c r="R115" i="1"/>
  <c r="R125" i="1"/>
  <c r="R124" i="1"/>
  <c r="R114" i="1"/>
  <c r="R113" i="1"/>
  <c r="R102" i="1"/>
  <c r="R101" i="1"/>
  <c r="R100" i="1"/>
  <c r="R99" i="1"/>
  <c r="R98" i="1"/>
  <c r="R97" i="1"/>
  <c r="R96" i="1"/>
  <c r="R95" i="1"/>
  <c r="R94" i="1"/>
  <c r="R93" i="1"/>
  <c r="R88" i="1"/>
  <c r="R87" i="1"/>
  <c r="R86" i="1"/>
  <c r="R85" i="1"/>
  <c r="R84" i="1"/>
  <c r="R83" i="1"/>
  <c r="R82" i="1"/>
  <c r="R81" i="1"/>
  <c r="R80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3" i="1"/>
  <c r="R32" i="1"/>
  <c r="R31" i="1"/>
  <c r="R30" i="1"/>
  <c r="R29" i="1"/>
  <c r="R28" i="1"/>
  <c r="R27" i="1"/>
  <c r="R26" i="1"/>
  <c r="R204" i="1"/>
  <c r="R210" i="1" s="1"/>
  <c r="R278" i="1" l="1"/>
  <c r="R311" i="1" s="1"/>
  <c r="R243" i="1"/>
  <c r="R227" i="1"/>
  <c r="R120" i="1"/>
  <c r="R133" i="1"/>
  <c r="R103" i="1"/>
  <c r="R89" i="1"/>
  <c r="R76" i="1"/>
  <c r="R20" i="1"/>
  <c r="R259" i="1" l="1"/>
  <c r="R160" i="1"/>
  <c r="R109" i="1"/>
  <c r="R34" i="1"/>
  <c r="R53" i="1"/>
  <c r="R57" i="1" l="1"/>
  <c r="R499" i="1" s="1"/>
  <c r="R505" i="1" l="1"/>
  <c r="R504" i="1"/>
  <c r="R506" i="1" l="1"/>
</calcChain>
</file>

<file path=xl/sharedStrings.xml><?xml version="1.0" encoding="utf-8"?>
<sst xmlns="http://schemas.openxmlformats.org/spreadsheetml/2006/main" count="1037" uniqueCount="388">
  <si>
    <t>Department of Development Services - Land Development Division</t>
  </si>
  <si>
    <t>UNIT PRICE LIST</t>
  </si>
  <si>
    <t>PRINCE WILLIAM COUNTY</t>
  </si>
  <si>
    <t>(Performance Bonds, Landscape Escrows, Siltation &amp; Erosion Control Escrows, and Floodplain Item Escrows)</t>
  </si>
  <si>
    <t>Project Name:</t>
  </si>
  <si>
    <t>PWC File #:</t>
  </si>
  <si>
    <t>Date Prepared:</t>
  </si>
  <si>
    <t xml:space="preserve">Escrow prices posted with Prince William County.  These prices do not include items that are to be bonded separately with the </t>
  </si>
  <si>
    <t>Virginia Department of Transportation.</t>
  </si>
  <si>
    <t>1.  MOBILIZATION/DEMOBILIZATION OF CONSTRUCTION EQUIPMENT</t>
  </si>
  <si>
    <t>Mobilization/Demobilization</t>
  </si>
  <si>
    <t>@</t>
  </si>
  <si>
    <t>2.  STORM DRAINAGE</t>
  </si>
  <si>
    <t>A.  Structures</t>
  </si>
  <si>
    <t>Quantity</t>
  </si>
  <si>
    <t>Item</t>
  </si>
  <si>
    <t>Price</t>
  </si>
  <si>
    <t>Cost</t>
  </si>
  <si>
    <t>Subtotal for Structures:</t>
  </si>
  <si>
    <t>EA</t>
  </si>
  <si>
    <t>DI-1</t>
  </si>
  <si>
    <t>DI-3</t>
  </si>
  <si>
    <t>DI-4</t>
  </si>
  <si>
    <t>MH-1</t>
  </si>
  <si>
    <t>MH-2</t>
  </si>
  <si>
    <t>JB-1</t>
  </si>
  <si>
    <t>DI-7</t>
  </si>
  <si>
    <t>DI-12</t>
  </si>
  <si>
    <t>B.  Concrete Pipe</t>
  </si>
  <si>
    <t>Subtotal for Concrete Pipe:</t>
  </si>
  <si>
    <t>12"0</t>
  </si>
  <si>
    <t>15"0</t>
  </si>
  <si>
    <t>18"0</t>
  </si>
  <si>
    <t>21"0</t>
  </si>
  <si>
    <t>24"0</t>
  </si>
  <si>
    <t>27"0</t>
  </si>
  <si>
    <t>30"0</t>
  </si>
  <si>
    <t>33"0</t>
  </si>
  <si>
    <t>36"0</t>
  </si>
  <si>
    <t>42"0</t>
  </si>
  <si>
    <t>48"0</t>
  </si>
  <si>
    <t>54"0</t>
  </si>
  <si>
    <t>60"0</t>
  </si>
  <si>
    <t>66"0</t>
  </si>
  <si>
    <t>72"0</t>
  </si>
  <si>
    <t>LF</t>
  </si>
  <si>
    <t>Subtotal for this page:</t>
  </si>
  <si>
    <t>C.  End Walls</t>
  </si>
  <si>
    <t>Subtotal for End Walls:</t>
  </si>
  <si>
    <t>D.  End Sections (ES-1)</t>
  </si>
  <si>
    <t xml:space="preserve">Price </t>
  </si>
  <si>
    <t>NOTE:  This form is to be used to estimate Performance Bond, Landscape Escrow, Siltation Erosion Escrow and Floodplain Items</t>
  </si>
  <si>
    <t>Subtotal for End Section ES-1:</t>
  </si>
  <si>
    <t>Subtotal for CM Pipe:</t>
  </si>
  <si>
    <t>F.  End Section (ES-2)</t>
  </si>
  <si>
    <t>Subtotal for End Sections (ES-2):</t>
  </si>
  <si>
    <t>G.  AD N-12 (HDPE)</t>
  </si>
  <si>
    <t>Subtotal for AD N-12 (HDPE):</t>
  </si>
  <si>
    <t>H.  Stormwater Management/BMP Facilities Cost Estimates Per Impervious Acre Treated (See Note 3)</t>
  </si>
  <si>
    <t>Dry Retention Pond</t>
  </si>
  <si>
    <t>Dry Extended Detention Pond</t>
  </si>
  <si>
    <t>By itemized cost</t>
  </si>
  <si>
    <t>Wet Pond/Wetlands</t>
  </si>
  <si>
    <t>Bioswale</t>
  </si>
  <si>
    <t>Vegetated Grass Channel</t>
  </si>
  <si>
    <t>Micro-Bio-Retention (Raingarden)</t>
  </si>
  <si>
    <t>Infiltration Practices without Sand</t>
  </si>
  <si>
    <t>Infiltration Practices with Sand</t>
  </si>
  <si>
    <t>Filtering Practices with Sand Below Ground</t>
  </si>
  <si>
    <t>Filtering Practices with Sand Above Ground</t>
  </si>
  <si>
    <t>Permeable Pavement Level 2 Design</t>
  </si>
  <si>
    <t>Vegetated Roof Level 1 Design</t>
  </si>
  <si>
    <t>Vegetated Roof Level 2 Design</t>
  </si>
  <si>
    <t>Soil Compost Amendment</t>
  </si>
  <si>
    <t>Rooftop Impervious Surface Disconnection</t>
  </si>
  <si>
    <t>Sheet Flow to a Vegetated Filter Strip</t>
  </si>
  <si>
    <t xml:space="preserve">  Proprietary/Manufactured BMP-manufacturer's Certified Cost Plus Construction Cost</t>
  </si>
  <si>
    <t>Aqua-Swirl® Stormwater Treatment System</t>
  </si>
  <si>
    <t>BaySeparator™</t>
  </si>
  <si>
    <t>Continuous Defective Separator® (CDS)</t>
  </si>
  <si>
    <t>Downstream Defender®</t>
  </si>
  <si>
    <t>Hydroguard</t>
  </si>
  <si>
    <t>Stormceptor® MAX</t>
  </si>
  <si>
    <t>Stormceptor® OSR</t>
  </si>
  <si>
    <t>Stormceptor® STC</t>
  </si>
  <si>
    <t>StormPro</t>
  </si>
  <si>
    <t>Storm Water Quality Unit</t>
  </si>
  <si>
    <t>V2B1</t>
  </si>
  <si>
    <t>The Vortechs® System</t>
  </si>
  <si>
    <t>Aqua-Filter Stormwater™ Filtration System</t>
  </si>
  <si>
    <t>Storm Tech® Isolater Row™</t>
  </si>
  <si>
    <t>Up-Flo Filter® with CPZ Media</t>
  </si>
  <si>
    <t>The Stormwater Management StormFilter® with ZPG Media</t>
  </si>
  <si>
    <t>BayFilter™ Stormwater Cartridge System</t>
  </si>
  <si>
    <t>Filterra Bioretention Systems</t>
  </si>
  <si>
    <t>Jellyfish® Filter</t>
  </si>
  <si>
    <t>Modular Wetland System Linear (MWS-Linear)</t>
  </si>
  <si>
    <t>Perk Filter</t>
  </si>
  <si>
    <t>The Stormwater Management StormFilter® with Phosphosorb Media</t>
  </si>
  <si>
    <t>Subtotal for Stormwater Management/BMP Facilities Cost Estimates Per Impervious Acre Treated:</t>
  </si>
  <si>
    <t>I.  Miscellaneous Stormwater Management</t>
  </si>
  <si>
    <t>Seed, Fertilizer &amp; Mulch ($200 Min.)</t>
  </si>
  <si>
    <t>Sod</t>
  </si>
  <si>
    <t>Hydraulic Cem. Conc. - 4" depth</t>
  </si>
  <si>
    <t>Bituminous Concreate - 1" depth</t>
  </si>
  <si>
    <t>Rip-Rap</t>
  </si>
  <si>
    <t>Grouted Rip-Rap</t>
  </si>
  <si>
    <t>Erosion Control Stone (EC-1)</t>
  </si>
  <si>
    <t>#57 - Coarse Aggregate</t>
  </si>
  <si>
    <t>4' High Chain Link Fence (#9 gauge or better, including braces, end posts and gate)</t>
  </si>
  <si>
    <t>6' High Chain Link Fence (#9 gauge or better, including braces, end posts and gate)</t>
  </si>
  <si>
    <t>SWM Sign (WATER RISES RAPIDLY)</t>
  </si>
  <si>
    <t>(Minimum 3 signs per facility)</t>
  </si>
  <si>
    <t>Access Road</t>
  </si>
  <si>
    <t>By Itemized Cost</t>
  </si>
  <si>
    <t>SY</t>
  </si>
  <si>
    <t>SF</t>
  </si>
  <si>
    <t>TON</t>
  </si>
  <si>
    <t>Box Culvert</t>
  </si>
  <si>
    <t>Energy Dissipater</t>
  </si>
  <si>
    <t>Wing Walls</t>
  </si>
  <si>
    <t>$ 727 CY of conc.</t>
  </si>
  <si>
    <t>$860 CY of conc.</t>
  </si>
  <si>
    <t xml:space="preserve">  Ditches:</t>
  </si>
  <si>
    <t>Subtotal for Miscellaneous Drainage Items:</t>
  </si>
  <si>
    <t>Roadside Standard Ditches (Seed, Fertilize &amp; Mulch)</t>
  </si>
  <si>
    <t>Sod Ditches</t>
  </si>
  <si>
    <t>Paved Ditches</t>
  </si>
  <si>
    <t>Filter Cloth Fabric &amp; Gabion Stone</t>
  </si>
  <si>
    <t>Paved Flume</t>
  </si>
  <si>
    <t>Flush the Drainage System</t>
  </si>
  <si>
    <t>3.  CONSTRUCTION WITHIN THE PUBLIC RIGHT-OF-WAY AND/OR PRIVATE INGRESS/EGRESS</t>
  </si>
  <si>
    <r>
      <t xml:space="preserve">     </t>
    </r>
    <r>
      <rPr>
        <b/>
        <sz val="11"/>
        <color theme="1"/>
        <rFont val="Times New Roman"/>
        <family val="1"/>
      </rPr>
      <t>EASEMENTS</t>
    </r>
  </si>
  <si>
    <t>A.  Site Work</t>
  </si>
  <si>
    <t>Subtotal for Site Work:</t>
  </si>
  <si>
    <t>Clear &amp; Grub</t>
  </si>
  <si>
    <t>Excavation</t>
  </si>
  <si>
    <t>Embankment** (cut and fill)</t>
  </si>
  <si>
    <t>Embankment (haul off)</t>
  </si>
  <si>
    <t>Final Grading</t>
  </si>
  <si>
    <t>Rock Excavation</t>
  </si>
  <si>
    <r>
      <t xml:space="preserve">Slope Stabilization - Hydroseeding </t>
    </r>
    <r>
      <rPr>
        <sz val="8"/>
        <color theme="1"/>
        <rFont val="Times New Roman"/>
        <family val="1"/>
      </rPr>
      <t>(3:1 or flatter)</t>
    </r>
    <r>
      <rPr>
        <sz val="10"/>
        <color theme="1"/>
        <rFont val="Times New Roman"/>
        <family val="1"/>
      </rPr>
      <t xml:space="preserve"> $1,000 Min.</t>
    </r>
  </si>
  <si>
    <t>Slope Stab. - Jute Mesh, matting Blankets, etc.</t>
  </si>
  <si>
    <t>(Between 2:1 to 3:1) $200 Min</t>
  </si>
  <si>
    <r>
      <t>Slope Stab. - Sod</t>
    </r>
    <r>
      <rPr>
        <sz val="8"/>
        <color theme="1"/>
        <rFont val="Times New Roman"/>
        <family val="1"/>
      </rPr>
      <t xml:space="preserve"> (Between 2:1 to 3:1) $200 Min</t>
    </r>
  </si>
  <si>
    <t xml:space="preserve">Steep Slopes (Grading and Stabilization with Jute Mesh, </t>
  </si>
  <si>
    <t>Netting, Blankets, etc.)</t>
  </si>
  <si>
    <t>CY</t>
  </si>
  <si>
    <t>AC</t>
  </si>
  <si>
    <t>B.  Subgrade, Subbase, and Base Course Items</t>
  </si>
  <si>
    <t>Subtotal for Subgrade, Subbase, Base Course Items &amp; Underdrains (Public):</t>
  </si>
  <si>
    <t>Subgrade preparation (Subbase and base course)</t>
  </si>
  <si>
    <t>Aggregate (21A/21B)</t>
  </si>
  <si>
    <t>Bituminous Concrete</t>
  </si>
  <si>
    <t>Reinforced Concrete Pavement</t>
  </si>
  <si>
    <t>Gravel Shoulders (4" Depth)</t>
  </si>
  <si>
    <t>Soil Cement Stabilization (4%)</t>
  </si>
  <si>
    <t>Lime Stabilization (10%)</t>
  </si>
  <si>
    <t>Cement Treated Aggregate</t>
  </si>
  <si>
    <t>@ $8.50 SY (4" Depth)</t>
  </si>
  <si>
    <t>@ $20.50 SY (6" Depth)</t>
  </si>
  <si>
    <t>@ $15 SY (6" Depth)</t>
  </si>
  <si>
    <t>@ $5.00 per Inch Depth</t>
  </si>
  <si>
    <t xml:space="preserve">  Underdrains:</t>
  </si>
  <si>
    <t>UD-1</t>
  </si>
  <si>
    <t>UD-2</t>
  </si>
  <si>
    <t>UD-3</t>
  </si>
  <si>
    <t>UD-4</t>
  </si>
  <si>
    <t>C.  Entrances and Pipe Stems</t>
  </si>
  <si>
    <t>Quality</t>
  </si>
  <si>
    <t>Subtotal for Entrance and Pipe Stems:</t>
  </si>
  <si>
    <t>DE-1</t>
  </si>
  <si>
    <t>DE-2</t>
  </si>
  <si>
    <t>DE-3</t>
  </si>
  <si>
    <t>DE-4</t>
  </si>
  <si>
    <t>PP-1 (1 Lot)</t>
  </si>
  <si>
    <t>PP-1 (2-5 Lots)</t>
  </si>
  <si>
    <t>PP-2 (1 Lot)</t>
  </si>
  <si>
    <t>PP-2 (2-5 Lots)</t>
  </si>
  <si>
    <t>CG-9D or equal: 30' Width</t>
  </si>
  <si>
    <t>CG-9D or equal: 40' Width</t>
  </si>
  <si>
    <t>CG-10A or equal: 30' Width</t>
  </si>
  <si>
    <t>CG-10A or equal: 40' Width</t>
  </si>
  <si>
    <t>CG-11: Concrete Entrance</t>
  </si>
  <si>
    <t>Valley Gutter</t>
  </si>
  <si>
    <t>Pipestem Driveway - 10' (1 Lot)</t>
  </si>
  <si>
    <t>Pipestem Driveway - 18' (2-5 Lots)</t>
  </si>
  <si>
    <t>D.  Miscellaneous Construction Items</t>
  </si>
  <si>
    <t>Sidewalk (5' Width)</t>
  </si>
  <si>
    <t>Header Curb (CG-2/CG-3)</t>
  </si>
  <si>
    <t>Curb &amp; Gutter</t>
  </si>
  <si>
    <t>Bicycle Trail/Walkway</t>
  </si>
  <si>
    <t>Raised Concrete Median (MS-1A)</t>
  </si>
  <si>
    <t>Trail (Wood Chip)</t>
  </si>
  <si>
    <t>Trail (Stone Dust)</t>
  </si>
  <si>
    <t xml:space="preserve">  Retaining Walls:</t>
  </si>
  <si>
    <t>Subtotal for Miscellaneous Construction Items:</t>
  </si>
  <si>
    <t>Timber</t>
  </si>
  <si>
    <t>Crib</t>
  </si>
  <si>
    <t>MSE/Geogrid</t>
  </si>
  <si>
    <t>Gravity Wall</t>
  </si>
  <si>
    <t>Excavation for tiebacks in walls in cut areas</t>
  </si>
  <si>
    <t>only-treatment/sealant)</t>
  </si>
  <si>
    <t>(Min. $2,500)</t>
  </si>
  <si>
    <t>Guardrail</t>
  </si>
  <si>
    <t>GR-7 NCHRP 350</t>
  </si>
  <si>
    <t>GR-9</t>
  </si>
  <si>
    <t>Address Sign (Entrance to Pipestems)</t>
  </si>
  <si>
    <t>Street Name Sign</t>
  </si>
  <si>
    <t>Traffic Control Sign</t>
  </si>
  <si>
    <t>Bus Stop Sign</t>
  </si>
  <si>
    <t>Bus Shelter</t>
  </si>
  <si>
    <t>Traffic Signal</t>
  </si>
  <si>
    <t>HC Parking Space Sign</t>
  </si>
  <si>
    <t>Bike Rack</t>
  </si>
  <si>
    <t>Roadside Delineators (ED-1)</t>
  </si>
  <si>
    <t>Hand Rail (HR-1)</t>
  </si>
  <si>
    <t>Pavement Marking (Paint)</t>
  </si>
  <si>
    <t>Pavement Marking (Thermoplastic)</t>
  </si>
  <si>
    <t>Traffic Barricade (TB-1)</t>
  </si>
  <si>
    <t xml:space="preserve">Street Lighting </t>
  </si>
  <si>
    <t>(Lump Sum)</t>
  </si>
  <si>
    <t>(Min. $40,000) (Lump Sum or</t>
  </si>
  <si>
    <t>provide estimate from utility co.)</t>
  </si>
  <si>
    <t>Utilities Relocation</t>
  </si>
  <si>
    <t>VDOT Street Acceptance Package</t>
  </si>
  <si>
    <t>P.E. Certified "As-Built" Plans</t>
  </si>
  <si>
    <t>Lump Sum (Min. $12,000)</t>
  </si>
  <si>
    <t>4.  SANITARY SEWER &amp; WATER LINE CONSTRUCTION</t>
  </si>
  <si>
    <t xml:space="preserve">  Water Main (Exclusive of Fire Hydrants)</t>
  </si>
  <si>
    <t>4"0 DIP</t>
  </si>
  <si>
    <t>6"0 DIP</t>
  </si>
  <si>
    <t>8"0 DIP</t>
  </si>
  <si>
    <t>12"0 DIP</t>
  </si>
  <si>
    <t>16"0 DIP</t>
  </si>
  <si>
    <t>18'0 DIP</t>
  </si>
  <si>
    <t>4"0 or 6"0 RW Valve (with accessories)</t>
  </si>
  <si>
    <t>8"0 or 12"0 RW Valve (with accessories)</t>
  </si>
  <si>
    <t>16"0 or 24"0 RW Valve (with accessories)</t>
  </si>
  <si>
    <r>
      <t>Standard Meter Crock &amp; Appurtenances</t>
    </r>
    <r>
      <rPr>
        <sz val="8"/>
        <color theme="1"/>
        <rFont val="Times New Roman"/>
        <family val="1"/>
      </rPr>
      <t xml:space="preserve"> (Angle valve, </t>
    </r>
  </si>
  <si>
    <t>Water Main Blow-off Assembly</t>
  </si>
  <si>
    <t>Air Release Assembly</t>
  </si>
  <si>
    <t>Dead End Anchor System</t>
  </si>
  <si>
    <t>Subtotal for Water Main:</t>
  </si>
  <si>
    <t>Subtotal for Sanitary Sewer Pipe:</t>
  </si>
  <si>
    <t>1.5"0 thru 4"0 LPFM (Low Pressure Force Main System)</t>
  </si>
  <si>
    <t>8"0 PVC</t>
  </si>
  <si>
    <t>10"0 DIP</t>
  </si>
  <si>
    <t>12"0 PVC</t>
  </si>
  <si>
    <t>15"0 PVC</t>
  </si>
  <si>
    <t>10"0 PVC</t>
  </si>
  <si>
    <t>4' Dia. Sanitary Sewer Manhole</t>
  </si>
  <si>
    <t>5' Dia. Sanitary Sewer Manhole</t>
  </si>
  <si>
    <t>Street Manhole Frame &amp; Cover Assembly</t>
  </si>
  <si>
    <t>Easement Manhole Frame &amp; Cover Assembly</t>
  </si>
  <si>
    <t>(Including chimney seal)</t>
  </si>
  <si>
    <t>Abandonment of Manhole</t>
  </si>
  <si>
    <t>VF</t>
  </si>
  <si>
    <t>4"0 PVC Lateral (including clean-out stack)</t>
  </si>
  <si>
    <t>4"0 DIP Lateral (including clean-out stack)</t>
  </si>
  <si>
    <t>6"0 PVC Lateral (including clean-out stack)</t>
  </si>
  <si>
    <t>6"0 DIP Later (including clean-out stack)</t>
  </si>
  <si>
    <t>LPFM Flushing Station</t>
  </si>
  <si>
    <t>Sewerage Air Release/Vacuum Breaker Assembly</t>
  </si>
  <si>
    <t>Steel Casing</t>
  </si>
  <si>
    <t>Grease Trap (500 gal. minimum)</t>
  </si>
  <si>
    <t xml:space="preserve">  Note:  For sizes larger than 15"0, add $4.00 per inch increase in diameter.</t>
  </si>
  <si>
    <t>TOTAL CONSTRUCTION COST:</t>
  </si>
  <si>
    <t>(Pages 1 through 10)</t>
  </si>
  <si>
    <t>5.  MISCELLANEAOUS COSTS</t>
  </si>
  <si>
    <t>A.  Administrative Cost - 10% of the total construction cost, not to exceed $50,000</t>
  </si>
  <si>
    <t>TOTAL PERFORMANCE BOND AMOUNT:</t>
  </si>
  <si>
    <t>B.  Inflation Cost - Compounded annually at 3.0% per year of the total Construction Cost</t>
  </si>
  <si>
    <t>6.  FLOODPLAIN ITEMS ESCROW</t>
  </si>
  <si>
    <t>TOTAL FLOODPLAIN ITEMS ESCROW:</t>
  </si>
  <si>
    <t xml:space="preserve">  Stream Restoration</t>
  </si>
  <si>
    <t>LOMR</t>
  </si>
  <si>
    <t>Elevation Certificate</t>
  </si>
  <si>
    <t>LOMC (SF Detached)</t>
  </si>
  <si>
    <t>Stream Restoration</t>
  </si>
  <si>
    <t>7.  LANDSCAPING ESCROW</t>
  </si>
  <si>
    <t xml:space="preserve">  A.  Deciduous Trees</t>
  </si>
  <si>
    <t xml:space="preserve">5'-6' </t>
  </si>
  <si>
    <t>1" - 1.5" or 1.5"- 2"</t>
  </si>
  <si>
    <t>2" - 2.5" or 2.5 - 3"</t>
  </si>
  <si>
    <t>3" - 3.5" or 3.5" - 4"</t>
  </si>
  <si>
    <t>Subtotal for Deciduous Trees:</t>
  </si>
  <si>
    <t>5' - 6'</t>
  </si>
  <si>
    <t>6' - 7'</t>
  </si>
  <si>
    <t>7' - 8'</t>
  </si>
  <si>
    <t>8' - 10'</t>
  </si>
  <si>
    <t>Subtotal for Evergreen Trees:</t>
  </si>
  <si>
    <t xml:space="preserve">  B.  Evergreen Trees</t>
  </si>
  <si>
    <t xml:space="preserve">  C.  Shrubs</t>
  </si>
  <si>
    <t>Subtotal for Shrubs:</t>
  </si>
  <si>
    <t>18" - 24"</t>
  </si>
  <si>
    <t>24" - 30"</t>
  </si>
  <si>
    <t xml:space="preserve">  D.  Ornamental</t>
  </si>
  <si>
    <t>Subtotal for Ornamentals:</t>
  </si>
  <si>
    <t>1 Gal. (#1)</t>
  </si>
  <si>
    <t>2 Gal. (#2)</t>
  </si>
  <si>
    <t>3 Gal. (#3)</t>
  </si>
  <si>
    <t xml:space="preserve">  E.  Perennial</t>
  </si>
  <si>
    <t>Subtotal for Perennial:</t>
  </si>
  <si>
    <t xml:space="preserve">  F. Reforestation</t>
  </si>
  <si>
    <t>Subtotal for Reforestation</t>
  </si>
  <si>
    <t># of Acres</t>
  </si>
  <si>
    <t>TOTAL LANDSCAPE ESCROW AMOUNT:</t>
  </si>
  <si>
    <t>8.  SILTATION AND EROSION CONTROL ESCROWS</t>
  </si>
  <si>
    <t>Cleaning out SWM Facilities, Silt Traps and Silt Basins</t>
  </si>
  <si>
    <t>Diversion Dike</t>
  </si>
  <si>
    <t xml:space="preserve">$20,000 or actual estimate </t>
  </si>
  <si>
    <t>provided by engineer to the</t>
  </si>
  <si>
    <r>
      <rPr>
        <sz val="10"/>
        <color theme="1"/>
        <rFont val="Times New Roman"/>
        <family val="1"/>
      </rPr>
      <t xml:space="preserve">$500/Hr.  Lump Sum </t>
    </r>
    <r>
      <rPr>
        <sz val="8"/>
        <color theme="1"/>
        <rFont val="Times New Roman"/>
        <family val="1"/>
      </rPr>
      <t xml:space="preserve">(Min. </t>
    </r>
  </si>
  <si>
    <t>satisfaction of the plan review)</t>
  </si>
  <si>
    <t>Silt Fence: 0' - 1000'</t>
  </si>
  <si>
    <t xml:space="preserve">  (installation, maintenance for 1 year &amp; removal)</t>
  </si>
  <si>
    <t>Silt Fence: 10,000' +</t>
  </si>
  <si>
    <t>Super Silt Fence: 0' - 1000'</t>
  </si>
  <si>
    <t>Super Silt Fence: 10,000' +</t>
  </si>
  <si>
    <t>Seed, Fertilizer &amp; Mulch</t>
  </si>
  <si>
    <r>
      <t xml:space="preserve">Steep Slopes </t>
    </r>
    <r>
      <rPr>
        <sz val="8"/>
        <color theme="1"/>
        <rFont val="Times New Roman"/>
        <family val="1"/>
      </rPr>
      <t xml:space="preserve">(Grading and Stabilization with jute mesh, </t>
    </r>
  </si>
  <si>
    <t xml:space="preserve">  netting, blankets, etc.)</t>
  </si>
  <si>
    <t>Coarse Aggregates (#1 or #57)</t>
  </si>
  <si>
    <t>Inlet Protection</t>
  </si>
  <si>
    <t>Check Dam</t>
  </si>
  <si>
    <t xml:space="preserve">Temp. Construction Entrance </t>
  </si>
  <si>
    <t>Wash Rack</t>
  </si>
  <si>
    <t>Temp. Sediment Trap</t>
  </si>
  <si>
    <t>Temporary Sediment Basin</t>
  </si>
  <si>
    <t>Channel Diversion</t>
  </si>
  <si>
    <t>6' Chain-link Safety Fence</t>
  </si>
  <si>
    <t>4' Plastic Orange Safety Fence</t>
  </si>
  <si>
    <t>Yard utility refurbishment</t>
  </si>
  <si>
    <t>Removal of Erosion Control Measures</t>
  </si>
  <si>
    <t>Level Spreader</t>
  </si>
  <si>
    <t>Stockpile Removal (Quantity based on policy)</t>
  </si>
  <si>
    <t>$1.50 SY  ($200 Min)</t>
  </si>
  <si>
    <t>$750 EA Single Family Lot</t>
  </si>
  <si>
    <t>AC (min $500)</t>
  </si>
  <si>
    <t>TOTAL SILTATION &amp; EROSION CONTROL ESCROW AMOUNT:</t>
  </si>
  <si>
    <t>Total Cost:</t>
  </si>
  <si>
    <t>Administrative Cost (10% of Total Cost):</t>
  </si>
  <si>
    <t>Minimum acceptable amount for Siltation and Erosion Control is $2,000.00</t>
  </si>
  <si>
    <t xml:space="preserve">   I hereby certify that the above is my best estimate of the quantities and current cost of bondable improvements,</t>
  </si>
  <si>
    <t xml:space="preserve">   landscaping items, Siltation &amp; Erosion Control Escrow and floodplain items in this subdivision or site plan.</t>
  </si>
  <si>
    <t>Preparer's Signature</t>
  </si>
  <si>
    <t>Telephone #</t>
  </si>
  <si>
    <t>Name (Print)</t>
  </si>
  <si>
    <t>Company or Firm</t>
  </si>
  <si>
    <t>NOTES:</t>
  </si>
  <si>
    <t>needed and cut material available at the project site, if excavated or cut material is suitable for embankment.</t>
  </si>
  <si>
    <t>1.</t>
  </si>
  <si>
    <t>The excavation and embankment costs include necessary grading, spreading and/or compaction of soil in</t>
  </si>
  <si>
    <t>accordance with County and State Standards and Specifications</t>
  </si>
  <si>
    <t>The unit cost for each of the items in the Unit Price Lists is the installation cost which includes factors such as</t>
  </si>
  <si>
    <t>materials, excavation, bedding backfilling, compaction, form work, etc.</t>
  </si>
  <si>
    <t>provided by the Bureau of Labor and Statistics.</t>
  </si>
  <si>
    <t>2.</t>
  </si>
  <si>
    <t>3.</t>
  </si>
  <si>
    <t>4.</t>
  </si>
  <si>
    <t>5.</t>
  </si>
  <si>
    <t>Whoever certifies the site development plans must also certify the total cost of the bonded items, landscaping</t>
  </si>
  <si>
    <t>escrow and siltation and erosion control escrow and must sign "Preparer's Signature" on page 10 of this form.</t>
  </si>
  <si>
    <t>6.</t>
  </si>
  <si>
    <t>Floodplain Items Escrow not to be part of Bond/Escrow reduction.</t>
  </si>
  <si>
    <t>E.  Corrugated Metal Pipe</t>
  </si>
  <si>
    <t xml:space="preserve">  Non-Proprietary BMP(Engineer Estimate for all SWM)</t>
  </si>
  <si>
    <t>Subtotal for Miscellaneous Stormwater Management</t>
  </si>
  <si>
    <t>J.  Miscellaneous Drainage Items</t>
  </si>
  <si>
    <t>$250/Hr. (Min 8 Hrs.)</t>
  </si>
  <si>
    <t>CG-12 (Truncated Dome)</t>
  </si>
  <si>
    <t>Fire Hydrant Assembly</t>
  </si>
  <si>
    <t>backflow preventer, yoke, frame &amp; cover, and service line)</t>
  </si>
  <si>
    <t>Meter Vault &amp; Appurtenances (3 meters &amp; larger)</t>
  </si>
  <si>
    <t xml:space="preserve">  Sanitary Sewer Pipe Line (Exclusive of Manhole Structures)</t>
  </si>
  <si>
    <t>(Including rain bowl &amp; chimney seal)</t>
  </si>
  <si>
    <t>For items identified with ** the quantity for the embankment material is the net difference of total fill material</t>
  </si>
  <si>
    <t>Inflation has been calculated based on Northern Virginia Consumer Price Index of the Washington D.C. area</t>
  </si>
  <si>
    <t xml:space="preserve">@ Lump Sum $15,000 min. </t>
  </si>
  <si>
    <t>Central Sewer Lift/Pump Station Construction</t>
  </si>
  <si>
    <t>@ $2.50 SY per Inch Depth</t>
  </si>
  <si>
    <t>@ $5.50 SY per Inch Depth</t>
  </si>
  <si>
    <t>@ $15.50 SY per Inch Depth</t>
  </si>
  <si>
    <t xml:space="preserve">Anti-Graffiti Paint (Concrete Retaining Walls </t>
  </si>
  <si>
    <t>Silt Fence: 1001' - 1000'</t>
  </si>
  <si>
    <t>Super Silt Fence: 1001' - 10000</t>
  </si>
  <si>
    <r>
      <rPr>
        <b/>
        <sz val="9.5"/>
        <color rgb="FFFF0000"/>
        <rFont val="Times New Roman"/>
        <family val="1"/>
      </rPr>
      <t xml:space="preserve"> </t>
    </r>
    <r>
      <rPr>
        <b/>
        <sz val="9.5"/>
        <color theme="1"/>
        <rFont val="Times New Roman"/>
        <family val="1"/>
      </rPr>
      <t>Effective: March 15,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</si>
</sst>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\ ?/2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9.5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Open Sans Extrabold"/>
      <family val="2"/>
    </font>
    <font>
      <b/>
      <sz val="11"/>
      <color theme="1"/>
      <name val="Open Sans Extrabold"/>
      <family val="2"/>
    </font>
    <font>
      <sz val="11"/>
      <color theme="1"/>
      <name val="Open Sans Extrabold"/>
      <family val="2"/>
    </font>
    <font>
      <b/>
      <i/>
      <sz val="11"/>
      <color theme="1"/>
      <name val="Times New Roman"/>
      <family val="1"/>
    </font>
    <font>
      <sz val="10.5"/>
      <color theme="1"/>
      <name val="Times New Roman"/>
      <family val="1"/>
    </font>
    <font>
      <sz val="9"/>
      <color theme="1"/>
      <name val="Times New Roman"/>
      <family val="1"/>
    </font>
    <font>
      <b/>
      <sz val="9.5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499984740745262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91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4" fillId="0" borderId="0" xfId="0" applyFont="1" applyProtection="1"/>
    <xf numFmtId="0" fontId="1" fillId="0" borderId="0" xfId="0" applyFont="1" applyAlignment="1" applyProtection="1"/>
    <xf numFmtId="0" fontId="2" fillId="0" borderId="0" xfId="0" applyFont="1" applyBorder="1" applyProtection="1"/>
    <xf numFmtId="0" fontId="1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Protection="1"/>
    <xf numFmtId="0" fontId="6" fillId="0" borderId="7" xfId="0" applyFont="1" applyBorder="1" applyAlignment="1" applyProtection="1">
      <alignment horizontal="right"/>
    </xf>
    <xf numFmtId="0" fontId="6" fillId="0" borderId="7" xfId="0" applyFont="1" applyBorder="1" applyProtection="1"/>
    <xf numFmtId="0" fontId="6" fillId="0" borderId="10" xfId="0" applyFont="1" applyBorder="1" applyAlignment="1" applyProtection="1">
      <alignment horizontal="right"/>
    </xf>
    <xf numFmtId="0" fontId="6" fillId="0" borderId="10" xfId="0" applyFont="1" applyBorder="1" applyProtection="1"/>
    <xf numFmtId="0" fontId="6" fillId="0" borderId="8" xfId="0" applyFont="1" applyBorder="1" applyProtection="1"/>
    <xf numFmtId="0" fontId="6" fillId="0" borderId="2" xfId="0" applyFont="1" applyBorder="1" applyProtection="1"/>
    <xf numFmtId="0" fontId="6" fillId="0" borderId="6" xfId="0" applyFont="1" applyBorder="1" applyAlignment="1" applyProtection="1">
      <alignment horizontal="right"/>
    </xf>
    <xf numFmtId="0" fontId="6" fillId="0" borderId="8" xfId="0" applyFont="1" applyBorder="1" applyAlignment="1" applyProtection="1"/>
    <xf numFmtId="0" fontId="6" fillId="0" borderId="9" xfId="0" applyFont="1" applyBorder="1" applyAlignment="1" applyProtection="1">
      <alignment horizontal="right"/>
    </xf>
    <xf numFmtId="0" fontId="6" fillId="0" borderId="2" xfId="0" applyFont="1" applyBorder="1" applyAlignment="1" applyProtection="1"/>
    <xf numFmtId="0" fontId="6" fillId="0" borderId="7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11" xfId="0" applyFont="1" applyBorder="1" applyAlignment="1" applyProtection="1"/>
    <xf numFmtId="0" fontId="6" fillId="0" borderId="10" xfId="0" applyFont="1" applyBorder="1" applyAlignment="1" applyProtection="1"/>
    <xf numFmtId="0" fontId="6" fillId="0" borderId="18" xfId="0" applyFont="1" applyBorder="1" applyProtection="1"/>
    <xf numFmtId="0" fontId="6" fillId="0" borderId="18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center"/>
    </xf>
    <xf numFmtId="0" fontId="6" fillId="0" borderId="9" xfId="0" applyFont="1" applyBorder="1" applyProtection="1"/>
    <xf numFmtId="44" fontId="6" fillId="0" borderId="10" xfId="0" applyNumberFormat="1" applyFont="1" applyBorder="1" applyProtection="1"/>
    <xf numFmtId="44" fontId="6" fillId="0" borderId="2" xfId="0" applyNumberFormat="1" applyFont="1" applyBorder="1" applyProtection="1"/>
    <xf numFmtId="0" fontId="1" fillId="0" borderId="0" xfId="0" applyFont="1" applyProtection="1"/>
    <xf numFmtId="0" fontId="6" fillId="0" borderId="10" xfId="0" quotePrefix="1" applyFont="1" applyBorder="1" applyProtection="1"/>
    <xf numFmtId="0" fontId="6" fillId="0" borderId="15" xfId="0" applyFont="1" applyBorder="1" applyProtection="1"/>
    <xf numFmtId="0" fontId="6" fillId="0" borderId="0" xfId="0" applyFont="1" applyBorder="1" applyProtection="1"/>
    <xf numFmtId="0" fontId="6" fillId="0" borderId="16" xfId="0" applyFont="1" applyBorder="1" applyProtection="1"/>
    <xf numFmtId="0" fontId="2" fillId="0" borderId="7" xfId="0" applyFont="1" applyBorder="1" applyProtection="1"/>
    <xf numFmtId="0" fontId="2" fillId="0" borderId="10" xfId="0" applyFont="1" applyBorder="1" applyProtection="1"/>
    <xf numFmtId="0" fontId="2" fillId="0" borderId="2" xfId="0" applyFont="1" applyBorder="1" applyProtection="1"/>
    <xf numFmtId="0" fontId="2" fillId="0" borderId="16" xfId="0" applyFont="1" applyBorder="1" applyProtection="1"/>
    <xf numFmtId="0" fontId="6" fillId="0" borderId="15" xfId="0" applyFont="1" applyBorder="1" applyAlignment="1" applyProtection="1">
      <alignment horizontal="right"/>
    </xf>
    <xf numFmtId="0" fontId="6" fillId="0" borderId="17" xfId="0" applyFont="1" applyBorder="1" applyProtection="1"/>
    <xf numFmtId="0" fontId="6" fillId="0" borderId="19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4" fillId="0" borderId="12" xfId="0" applyFont="1" applyBorder="1" applyAlignment="1" applyProtection="1">
      <alignment horizontal="left"/>
    </xf>
    <xf numFmtId="0" fontId="2" fillId="0" borderId="13" xfId="0" applyFont="1" applyBorder="1" applyProtection="1"/>
    <xf numFmtId="0" fontId="6" fillId="0" borderId="13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4" fillId="0" borderId="17" xfId="0" applyFont="1" applyBorder="1" applyProtection="1"/>
    <xf numFmtId="0" fontId="4" fillId="0" borderId="18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8" fillId="0" borderId="0" xfId="0" applyFont="1" applyProtection="1"/>
    <xf numFmtId="0" fontId="2" fillId="0" borderId="9" xfId="0" applyFont="1" applyBorder="1" applyProtection="1"/>
    <xf numFmtId="0" fontId="6" fillId="0" borderId="8" xfId="0" applyFont="1" applyBorder="1" applyAlignment="1" applyProtection="1">
      <alignment horizontal="left"/>
    </xf>
    <xf numFmtId="0" fontId="6" fillId="0" borderId="17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0" fontId="6" fillId="0" borderId="18" xfId="0" applyFont="1" applyBorder="1" applyAlignment="1" applyProtection="1"/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49" fontId="13" fillId="0" borderId="0" xfId="0" applyNumberFormat="1" applyFont="1" applyAlignment="1" applyProtection="1">
      <alignment horizontal="left"/>
    </xf>
    <xf numFmtId="0" fontId="13" fillId="0" borderId="0" xfId="0" applyFont="1" applyProtection="1"/>
    <xf numFmtId="0" fontId="13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left"/>
      <protection locked="0"/>
    </xf>
    <xf numFmtId="0" fontId="14" fillId="0" borderId="10" xfId="0" quotePrefix="1" applyFont="1" applyBorder="1" applyProtection="1"/>
    <xf numFmtId="0" fontId="4" fillId="0" borderId="10" xfId="0" quotePrefix="1" applyFont="1" applyBorder="1" applyProtection="1"/>
    <xf numFmtId="0" fontId="6" fillId="0" borderId="28" xfId="0" applyFont="1" applyBorder="1" applyAlignment="1" applyProtection="1">
      <alignment horizontal="right"/>
    </xf>
    <xf numFmtId="0" fontId="6" fillId="0" borderId="29" xfId="0" applyFont="1" applyBorder="1" applyAlignment="1" applyProtection="1">
      <alignment horizontal="left"/>
    </xf>
    <xf numFmtId="0" fontId="6" fillId="0" borderId="31" xfId="0" applyFont="1" applyBorder="1" applyAlignment="1" applyProtection="1">
      <alignment horizontal="right"/>
    </xf>
    <xf numFmtId="0" fontId="6" fillId="0" borderId="3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</xf>
    <xf numFmtId="0" fontId="6" fillId="0" borderId="14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left"/>
    </xf>
    <xf numFmtId="0" fontId="6" fillId="0" borderId="9" xfId="0" applyFont="1" applyBorder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left"/>
      <protection locked="0"/>
    </xf>
    <xf numFmtId="0" fontId="6" fillId="0" borderId="9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right"/>
    </xf>
    <xf numFmtId="0" fontId="11" fillId="0" borderId="10" xfId="0" applyFont="1" applyBorder="1" applyAlignment="1" applyProtection="1">
      <alignment horizontal="right"/>
    </xf>
    <xf numFmtId="0" fontId="11" fillId="0" borderId="2" xfId="0" applyFont="1" applyBorder="1" applyAlignment="1" applyProtection="1">
      <alignment horizontal="right"/>
    </xf>
    <xf numFmtId="44" fontId="9" fillId="0" borderId="9" xfId="0" applyNumberFormat="1" applyFont="1" applyBorder="1" applyAlignment="1" applyProtection="1">
      <alignment horizontal="center"/>
    </xf>
    <xf numFmtId="44" fontId="9" fillId="0" borderId="10" xfId="0" applyNumberFormat="1" applyFont="1" applyBorder="1" applyAlignment="1" applyProtection="1">
      <alignment horizontal="center"/>
    </xf>
    <xf numFmtId="44" fontId="9" fillId="0" borderId="2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right"/>
    </xf>
    <xf numFmtId="0" fontId="1" fillId="0" borderId="1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44" fontId="1" fillId="0" borderId="9" xfId="0" applyNumberFormat="1" applyFont="1" applyBorder="1" applyProtection="1"/>
    <xf numFmtId="44" fontId="1" fillId="0" borderId="10" xfId="0" applyNumberFormat="1" applyFont="1" applyBorder="1" applyProtection="1"/>
    <xf numFmtId="44" fontId="1" fillId="0" borderId="2" xfId="0" applyNumberFormat="1" applyFont="1" applyBorder="1" applyProtection="1"/>
    <xf numFmtId="44" fontId="2" fillId="0" borderId="9" xfId="0" applyNumberFormat="1" applyFont="1" applyBorder="1" applyProtection="1"/>
    <xf numFmtId="44" fontId="2" fillId="0" borderId="10" xfId="0" applyNumberFormat="1" applyFont="1" applyBorder="1" applyProtection="1"/>
    <xf numFmtId="44" fontId="2" fillId="0" borderId="2" xfId="0" applyNumberFormat="1" applyFont="1" applyBorder="1" applyProtection="1"/>
    <xf numFmtId="0" fontId="6" fillId="0" borderId="12" xfId="0" applyFont="1" applyBorder="1" applyAlignment="1" applyProtection="1">
      <alignment horizontal="right"/>
    </xf>
    <xf numFmtId="0" fontId="6" fillId="0" borderId="17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8" fillId="0" borderId="20" xfId="0" applyFont="1" applyBorder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44" fontId="6" fillId="0" borderId="9" xfId="0" applyNumberFormat="1" applyFont="1" applyBorder="1" applyProtection="1"/>
    <xf numFmtId="44" fontId="6" fillId="0" borderId="10" xfId="0" applyNumberFormat="1" applyFont="1" applyBorder="1" applyProtection="1"/>
    <xf numFmtId="44" fontId="6" fillId="0" borderId="2" xfId="0" applyNumberFormat="1" applyFont="1" applyBorder="1" applyProtection="1"/>
    <xf numFmtId="44" fontId="6" fillId="0" borderId="28" xfId="0" applyNumberFormat="1" applyFont="1" applyBorder="1" applyProtection="1"/>
    <xf numFmtId="44" fontId="6" fillId="0" borderId="29" xfId="0" applyNumberFormat="1" applyFont="1" applyBorder="1" applyProtection="1"/>
    <xf numFmtId="44" fontId="6" fillId="0" borderId="30" xfId="0" applyNumberFormat="1" applyFont="1" applyBorder="1" applyProtection="1"/>
    <xf numFmtId="8" fontId="6" fillId="0" borderId="10" xfId="0" applyNumberFormat="1" applyFont="1" applyBorder="1" applyAlignment="1" applyProtection="1">
      <alignment horizontal="left"/>
    </xf>
    <xf numFmtId="6" fontId="6" fillId="0" borderId="10" xfId="0" applyNumberFormat="1" applyFont="1" applyBorder="1" applyAlignment="1" applyProtection="1">
      <alignment horizontal="left"/>
    </xf>
    <xf numFmtId="0" fontId="4" fillId="0" borderId="17" xfId="0" applyFont="1" applyBorder="1" applyProtection="1"/>
    <xf numFmtId="0" fontId="4" fillId="0" borderId="18" xfId="0" applyFont="1" applyBorder="1" applyProtection="1"/>
    <xf numFmtId="0" fontId="4" fillId="0" borderId="19" xfId="0" applyFont="1" applyBorder="1" applyProtection="1"/>
    <xf numFmtId="0" fontId="6" fillId="0" borderId="15" xfId="0" applyFont="1" applyBorder="1" applyProtection="1"/>
    <xf numFmtId="0" fontId="6" fillId="0" borderId="0" xfId="0" applyFont="1" applyBorder="1" applyProtection="1"/>
    <xf numFmtId="0" fontId="6" fillId="0" borderId="16" xfId="0" applyFont="1" applyBorder="1" applyProtection="1"/>
    <xf numFmtId="0" fontId="6" fillId="0" borderId="9" xfId="0" applyFont="1" applyBorder="1" applyProtection="1"/>
    <xf numFmtId="0" fontId="6" fillId="0" borderId="10" xfId="0" applyFont="1" applyBorder="1" applyProtection="1"/>
    <xf numFmtId="0" fontId="6" fillId="0" borderId="2" xfId="0" applyFont="1" applyBorder="1" applyProtection="1"/>
    <xf numFmtId="44" fontId="6" fillId="0" borderId="31" xfId="0" applyNumberFormat="1" applyFont="1" applyBorder="1" applyProtection="1"/>
    <xf numFmtId="44" fontId="6" fillId="0" borderId="32" xfId="0" applyNumberFormat="1" applyFont="1" applyBorder="1" applyProtection="1"/>
    <xf numFmtId="44" fontId="6" fillId="0" borderId="33" xfId="0" applyNumberFormat="1" applyFont="1" applyBorder="1" applyProtection="1"/>
    <xf numFmtId="44" fontId="6" fillId="0" borderId="17" xfId="0" applyNumberFormat="1" applyFont="1" applyBorder="1" applyProtection="1"/>
    <xf numFmtId="44" fontId="6" fillId="0" borderId="18" xfId="0" applyNumberFormat="1" applyFont="1" applyBorder="1" applyProtection="1"/>
    <xf numFmtId="44" fontId="6" fillId="0" borderId="19" xfId="0" applyNumberFormat="1" applyFont="1" applyBorder="1" applyProtection="1"/>
    <xf numFmtId="44" fontId="6" fillId="0" borderId="9" xfId="0" applyNumberFormat="1" applyFont="1" applyBorder="1" applyProtection="1">
      <protection locked="0"/>
    </xf>
    <xf numFmtId="44" fontId="6" fillId="0" borderId="10" xfId="0" applyNumberFormat="1" applyFont="1" applyBorder="1" applyProtection="1">
      <protection locked="0"/>
    </xf>
    <xf numFmtId="44" fontId="6" fillId="0" borderId="2" xfId="0" applyNumberFormat="1" applyFont="1" applyBorder="1" applyProtection="1">
      <protection locked="0"/>
    </xf>
    <xf numFmtId="0" fontId="6" fillId="0" borderId="12" xfId="0" applyFont="1" applyBorder="1" applyProtection="1"/>
    <xf numFmtId="0" fontId="6" fillId="0" borderId="13" xfId="0" applyFont="1" applyBorder="1" applyProtection="1"/>
    <xf numFmtId="0" fontId="6" fillId="0" borderId="14" xfId="0" applyFont="1" applyBorder="1" applyProtection="1"/>
    <xf numFmtId="0" fontId="6" fillId="0" borderId="15" xfId="0" applyFont="1" applyBorder="1" applyAlignment="1" applyProtection="1"/>
    <xf numFmtId="0" fontId="6" fillId="0" borderId="0" xfId="0" applyFont="1" applyBorder="1" applyAlignment="1" applyProtection="1"/>
    <xf numFmtId="0" fontId="6" fillId="0" borderId="16" xfId="0" applyFont="1" applyBorder="1" applyAlignment="1" applyProtection="1"/>
    <xf numFmtId="44" fontId="6" fillId="0" borderId="9" xfId="0" applyNumberFormat="1" applyFont="1" applyBorder="1" applyAlignment="1" applyProtection="1">
      <alignment horizontal="center"/>
    </xf>
    <xf numFmtId="44" fontId="6" fillId="0" borderId="10" xfId="0" applyNumberFormat="1" applyFont="1" applyBorder="1" applyAlignment="1" applyProtection="1">
      <alignment horizontal="center"/>
    </xf>
    <xf numFmtId="44" fontId="6" fillId="0" borderId="2" xfId="0" applyNumberFormat="1" applyFont="1" applyBorder="1" applyAlignment="1" applyProtection="1">
      <alignment horizontal="center"/>
    </xf>
    <xf numFmtId="44" fontId="6" fillId="0" borderId="12" xfId="0" applyNumberFormat="1" applyFont="1" applyBorder="1" applyAlignment="1" applyProtection="1">
      <alignment horizontal="center"/>
    </xf>
    <xf numFmtId="44" fontId="6" fillId="0" borderId="13" xfId="0" applyNumberFormat="1" applyFont="1" applyBorder="1" applyAlignment="1" applyProtection="1">
      <alignment horizontal="center"/>
    </xf>
    <xf numFmtId="44" fontId="6" fillId="0" borderId="14" xfId="0" applyNumberFormat="1" applyFont="1" applyBorder="1" applyAlignment="1" applyProtection="1">
      <alignment horizontal="center"/>
    </xf>
    <xf numFmtId="44" fontId="6" fillId="0" borderId="17" xfId="0" applyNumberFormat="1" applyFont="1" applyBorder="1" applyAlignment="1" applyProtection="1">
      <alignment horizontal="center"/>
    </xf>
    <xf numFmtId="44" fontId="6" fillId="0" borderId="18" xfId="0" applyNumberFormat="1" applyFont="1" applyBorder="1" applyAlignment="1" applyProtection="1">
      <alignment horizontal="center"/>
    </xf>
    <xf numFmtId="44" fontId="6" fillId="0" borderId="19" xfId="0" applyNumberFormat="1" applyFont="1" applyBorder="1" applyAlignment="1" applyProtection="1">
      <alignment horizontal="center"/>
    </xf>
    <xf numFmtId="6" fontId="6" fillId="0" borderId="13" xfId="0" applyNumberFormat="1" applyFont="1" applyBorder="1" applyAlignment="1" applyProtection="1">
      <alignment horizontal="left"/>
    </xf>
    <xf numFmtId="0" fontId="6" fillId="0" borderId="13" xfId="0" applyFont="1" applyBorder="1" applyAlignment="1" applyProtection="1">
      <alignment horizontal="left"/>
    </xf>
    <xf numFmtId="0" fontId="6" fillId="0" borderId="18" xfId="0" applyFont="1" applyBorder="1" applyAlignment="1" applyProtection="1">
      <alignment horizontal="left"/>
    </xf>
    <xf numFmtId="6" fontId="6" fillId="0" borderId="29" xfId="0" applyNumberFormat="1" applyFont="1" applyBorder="1" applyAlignment="1" applyProtection="1">
      <alignment horizontal="left"/>
    </xf>
    <xf numFmtId="0" fontId="6" fillId="0" borderId="29" xfId="0" applyFont="1" applyBorder="1" applyAlignment="1" applyProtection="1">
      <alignment horizontal="left"/>
    </xf>
    <xf numFmtId="6" fontId="6" fillId="0" borderId="32" xfId="0" applyNumberFormat="1" applyFont="1" applyBorder="1" applyAlignment="1" applyProtection="1">
      <alignment horizontal="left"/>
    </xf>
    <xf numFmtId="0" fontId="6" fillId="0" borderId="32" xfId="0" applyFont="1" applyBorder="1" applyAlignment="1" applyProtection="1">
      <alignment horizontal="left"/>
    </xf>
    <xf numFmtId="6" fontId="6" fillId="0" borderId="18" xfId="0" applyNumberFormat="1" applyFont="1" applyBorder="1" applyAlignment="1" applyProtection="1">
      <alignment horizontal="left"/>
    </xf>
    <xf numFmtId="44" fontId="6" fillId="0" borderId="6" xfId="0" applyNumberFormat="1" applyFont="1" applyBorder="1" applyProtection="1"/>
    <xf numFmtId="44" fontId="6" fillId="0" borderId="7" xfId="0" applyNumberFormat="1" applyFont="1" applyBorder="1" applyProtection="1"/>
    <xf numFmtId="44" fontId="6" fillId="0" borderId="8" xfId="0" applyNumberFormat="1" applyFont="1" applyBorder="1" applyProtection="1"/>
    <xf numFmtId="0" fontId="8" fillId="0" borderId="9" xfId="0" applyFont="1" applyBorder="1" applyAlignment="1" applyProtection="1">
      <alignment horizontal="right"/>
    </xf>
    <xf numFmtId="0" fontId="8" fillId="0" borderId="10" xfId="0" applyFont="1" applyBorder="1" applyAlignment="1" applyProtection="1">
      <alignment horizontal="right"/>
    </xf>
    <xf numFmtId="0" fontId="8" fillId="0" borderId="2" xfId="0" applyFont="1" applyBorder="1" applyAlignment="1" applyProtection="1">
      <alignment horizontal="right"/>
    </xf>
    <xf numFmtId="44" fontId="8" fillId="0" borderId="9" xfId="0" applyNumberFormat="1" applyFont="1" applyBorder="1" applyAlignment="1" applyProtection="1">
      <alignment horizontal="center"/>
    </xf>
    <xf numFmtId="44" fontId="8" fillId="0" borderId="10" xfId="0" applyNumberFormat="1" applyFont="1" applyBorder="1" applyAlignment="1" applyProtection="1">
      <alignment horizontal="center"/>
    </xf>
    <xf numFmtId="44" fontId="8" fillId="0" borderId="2" xfId="0" applyNumberFormat="1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6" fontId="6" fillId="0" borderId="7" xfId="0" applyNumberFormat="1" applyFont="1" applyBorder="1" applyAlignment="1" applyProtection="1">
      <alignment horizontal="left"/>
    </xf>
    <xf numFmtId="8" fontId="6" fillId="0" borderId="13" xfId="0" applyNumberFormat="1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/>
    </xf>
    <xf numFmtId="44" fontId="6" fillId="0" borderId="6" xfId="0" applyNumberFormat="1" applyFont="1" applyBorder="1" applyAlignment="1" applyProtection="1">
      <alignment horizontal="center"/>
    </xf>
    <xf numFmtId="44" fontId="6" fillId="0" borderId="7" xfId="0" applyNumberFormat="1" applyFont="1" applyBorder="1" applyAlignment="1" applyProtection="1">
      <alignment horizontal="center"/>
    </xf>
    <xf numFmtId="44" fontId="6" fillId="0" borderId="8" xfId="0" applyNumberFormat="1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right"/>
    </xf>
    <xf numFmtId="0" fontId="6" fillId="0" borderId="18" xfId="0" applyFont="1" applyBorder="1" applyAlignment="1" applyProtection="1">
      <alignment horizontal="right"/>
    </xf>
    <xf numFmtId="8" fontId="6" fillId="0" borderId="7" xfId="0" applyNumberFormat="1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 wrapText="1"/>
    </xf>
    <xf numFmtId="0" fontId="6" fillId="0" borderId="18" xfId="0" applyFont="1" applyBorder="1" applyAlignment="1" applyProtection="1">
      <alignment horizontal="left" wrapText="1"/>
    </xf>
    <xf numFmtId="0" fontId="6" fillId="0" borderId="19" xfId="0" applyFont="1" applyBorder="1" applyAlignment="1" applyProtection="1">
      <alignment horizontal="left" wrapText="1"/>
    </xf>
    <xf numFmtId="0" fontId="6" fillId="0" borderId="12" xfId="0" applyFont="1" applyBorder="1" applyAlignment="1" applyProtection="1">
      <alignment horizontal="left" wrapText="1"/>
    </xf>
    <xf numFmtId="0" fontId="6" fillId="0" borderId="13" xfId="0" applyFont="1" applyBorder="1" applyAlignment="1" applyProtection="1">
      <alignment horizontal="left" wrapText="1"/>
    </xf>
    <xf numFmtId="0" fontId="6" fillId="0" borderId="14" xfId="0" applyFont="1" applyBorder="1" applyAlignment="1" applyProtection="1">
      <alignment horizontal="left" wrapText="1"/>
    </xf>
    <xf numFmtId="0" fontId="6" fillId="0" borderId="10" xfId="0" applyFont="1" applyBorder="1" applyAlignment="1" applyProtection="1">
      <alignment horizontal="left" wrapText="1"/>
    </xf>
    <xf numFmtId="0" fontId="6" fillId="0" borderId="2" xfId="0" applyFont="1" applyBorder="1" applyAlignment="1" applyProtection="1">
      <alignment horizontal="left" wrapText="1"/>
    </xf>
    <xf numFmtId="44" fontId="1" fillId="0" borderId="9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44" fontId="6" fillId="0" borderId="9" xfId="0" applyNumberFormat="1" applyFont="1" applyBorder="1" applyAlignment="1" applyProtection="1">
      <alignment horizontal="center" vertical="center"/>
      <protection locked="0"/>
    </xf>
    <xf numFmtId="44" fontId="6" fillId="0" borderId="10" xfId="0" applyNumberFormat="1" applyFont="1" applyBorder="1" applyAlignment="1" applyProtection="1">
      <alignment horizontal="center" vertical="center"/>
      <protection locked="0"/>
    </xf>
    <xf numFmtId="44" fontId="6" fillId="0" borderId="2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6" fillId="0" borderId="27" xfId="0" applyFont="1" applyBorder="1" applyAlignment="1" applyProtection="1">
      <alignment horizontal="left"/>
    </xf>
    <xf numFmtId="0" fontId="14" fillId="0" borderId="24" xfId="0" quotePrefix="1" applyFont="1" applyBorder="1" applyAlignment="1" applyProtection="1">
      <alignment horizontal="left"/>
    </xf>
    <xf numFmtId="0" fontId="14" fillId="0" borderId="22" xfId="0" applyFont="1" applyBorder="1" applyAlignment="1" applyProtection="1">
      <alignment horizontal="left"/>
    </xf>
    <xf numFmtId="0" fontId="14" fillId="0" borderId="23" xfId="0" applyFont="1" applyBorder="1" applyAlignment="1" applyProtection="1">
      <alignment horizontal="left"/>
    </xf>
    <xf numFmtId="44" fontId="6" fillId="0" borderId="24" xfId="0" applyNumberFormat="1" applyFont="1" applyBorder="1" applyAlignment="1" applyProtection="1">
      <alignment horizontal="center"/>
    </xf>
    <xf numFmtId="44" fontId="6" fillId="0" borderId="22" xfId="0" applyNumberFormat="1" applyFont="1" applyBorder="1" applyAlignment="1" applyProtection="1">
      <alignment horizontal="center"/>
    </xf>
    <xf numFmtId="44" fontId="6" fillId="0" borderId="25" xfId="0" applyNumberFormat="1" applyFont="1" applyBorder="1" applyAlignment="1" applyProtection="1">
      <alignment horizontal="center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44" fontId="6" fillId="0" borderId="9" xfId="0" applyNumberFormat="1" applyFont="1" applyBorder="1" applyAlignment="1" applyProtection="1">
      <alignment horizontal="center"/>
      <protection locked="0"/>
    </xf>
    <xf numFmtId="44" fontId="6" fillId="0" borderId="10" xfId="0" applyNumberFormat="1" applyFont="1" applyBorder="1" applyAlignment="1" applyProtection="1">
      <alignment horizontal="center"/>
      <protection locked="0"/>
    </xf>
    <xf numFmtId="44" fontId="6" fillId="0" borderId="2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left"/>
    </xf>
    <xf numFmtId="44" fontId="1" fillId="0" borderId="10" xfId="0" applyNumberFormat="1" applyFont="1" applyBorder="1" applyAlignment="1" applyProtection="1">
      <alignment horizontal="center"/>
    </xf>
    <xf numFmtId="44" fontId="1" fillId="0" borderId="2" xfId="0" applyNumberFormat="1" applyFont="1" applyBorder="1" applyAlignment="1" applyProtection="1">
      <alignment horizontal="center"/>
    </xf>
    <xf numFmtId="0" fontId="6" fillId="0" borderId="6" xfId="0" applyFont="1" applyBorder="1" applyAlignment="1" applyProtection="1"/>
    <xf numFmtId="0" fontId="6" fillId="0" borderId="7" xfId="0" applyFont="1" applyBorder="1" applyAlignment="1" applyProtection="1"/>
    <xf numFmtId="0" fontId="6" fillId="0" borderId="8" xfId="0" applyFont="1" applyBorder="1" applyAlignment="1" applyProtection="1"/>
    <xf numFmtId="0" fontId="6" fillId="0" borderId="17" xfId="0" applyFont="1" applyBorder="1" applyProtection="1"/>
    <xf numFmtId="0" fontId="6" fillId="0" borderId="18" xfId="0" applyFont="1" applyBorder="1" applyProtection="1"/>
    <xf numFmtId="6" fontId="6" fillId="0" borderId="0" xfId="0" applyNumberFormat="1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6" fillId="0" borderId="6" xfId="0" applyFont="1" applyBorder="1" applyProtection="1"/>
    <xf numFmtId="0" fontId="6" fillId="0" borderId="7" xfId="0" applyFont="1" applyBorder="1" applyProtection="1"/>
    <xf numFmtId="0" fontId="6" fillId="0" borderId="8" xfId="0" applyFont="1" applyBorder="1" applyProtection="1"/>
    <xf numFmtId="0" fontId="6" fillId="0" borderId="19" xfId="0" applyFont="1" applyBorder="1" applyProtection="1"/>
    <xf numFmtId="0" fontId="1" fillId="0" borderId="12" xfId="0" applyFont="1" applyBorder="1" applyAlignment="1" applyProtection="1">
      <alignment horizontal="right"/>
    </xf>
    <xf numFmtId="0" fontId="1" fillId="0" borderId="13" xfId="0" applyFont="1" applyBorder="1" applyAlignment="1" applyProtection="1">
      <alignment horizontal="right"/>
    </xf>
    <xf numFmtId="0" fontId="1" fillId="0" borderId="14" xfId="0" applyFont="1" applyBorder="1" applyAlignment="1" applyProtection="1">
      <alignment horizontal="right"/>
    </xf>
    <xf numFmtId="0" fontId="8" fillId="0" borderId="17" xfId="0" applyFont="1" applyBorder="1" applyAlignment="1" applyProtection="1">
      <alignment horizontal="right"/>
    </xf>
    <xf numFmtId="0" fontId="8" fillId="0" borderId="18" xfId="0" applyFont="1" applyBorder="1" applyAlignment="1" applyProtection="1">
      <alignment horizontal="right"/>
    </xf>
    <xf numFmtId="0" fontId="8" fillId="0" borderId="19" xfId="0" applyFont="1" applyBorder="1" applyAlignment="1" applyProtection="1">
      <alignment horizontal="right"/>
    </xf>
    <xf numFmtId="44" fontId="1" fillId="0" borderId="12" xfId="0" applyNumberFormat="1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44" fontId="2" fillId="0" borderId="9" xfId="0" applyNumberFormat="1" applyFont="1" applyBorder="1" applyAlignment="1" applyProtection="1">
      <alignment horizontal="center"/>
    </xf>
    <xf numFmtId="44" fontId="2" fillId="0" borderId="10" xfId="0" applyNumberFormat="1" applyFont="1" applyBorder="1" applyAlignment="1" applyProtection="1">
      <alignment horizontal="center"/>
    </xf>
    <xf numFmtId="44" fontId="2" fillId="0" borderId="2" xfId="0" applyNumberFormat="1" applyFont="1" applyBorder="1" applyAlignment="1" applyProtection="1">
      <alignment horizontal="center"/>
    </xf>
    <xf numFmtId="164" fontId="6" fillId="0" borderId="9" xfId="0" applyNumberFormat="1" applyFont="1" applyBorder="1" applyProtection="1"/>
    <xf numFmtId="164" fontId="6" fillId="0" borderId="10" xfId="0" applyNumberFormat="1" applyFont="1" applyBorder="1" applyProtection="1"/>
    <xf numFmtId="164" fontId="6" fillId="0" borderId="2" xfId="0" applyNumberFormat="1" applyFont="1" applyBorder="1" applyProtection="1"/>
    <xf numFmtId="6" fontId="6" fillId="0" borderId="6" xfId="0" applyNumberFormat="1" applyFont="1" applyBorder="1" applyProtection="1"/>
    <xf numFmtId="6" fontId="6" fillId="0" borderId="9" xfId="0" applyNumberFormat="1" applyFont="1" applyBorder="1" applyProtection="1"/>
    <xf numFmtId="44" fontId="8" fillId="0" borderId="9" xfId="0" applyNumberFormat="1" applyFont="1" applyBorder="1" applyProtection="1"/>
    <xf numFmtId="44" fontId="8" fillId="0" borderId="10" xfId="0" applyNumberFormat="1" applyFont="1" applyBorder="1" applyProtection="1"/>
    <xf numFmtId="44" fontId="8" fillId="0" borderId="2" xfId="0" applyNumberFormat="1" applyFont="1" applyBorder="1" applyProtection="1"/>
    <xf numFmtId="8" fontId="6" fillId="0" borderId="18" xfId="0" applyNumberFormat="1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6" fillId="0" borderId="12" xfId="0" applyFont="1" applyBorder="1" applyAlignment="1" applyProtection="1">
      <alignment horizontal="left" vertical="top"/>
    </xf>
    <xf numFmtId="0" fontId="6" fillId="0" borderId="13" xfId="0" applyFont="1" applyBorder="1" applyAlignment="1" applyProtection="1">
      <alignment horizontal="left" vertical="top"/>
    </xf>
    <xf numFmtId="0" fontId="6" fillId="0" borderId="14" xfId="0" applyFont="1" applyBorder="1" applyAlignment="1" applyProtection="1">
      <alignment horizontal="left" vertical="top"/>
    </xf>
    <xf numFmtId="0" fontId="6" fillId="0" borderId="15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16" xfId="0" applyFont="1" applyBorder="1" applyAlignment="1" applyProtection="1">
      <alignment horizontal="left" vertical="top"/>
    </xf>
    <xf numFmtId="0" fontId="6" fillId="0" borderId="17" xfId="0" applyFont="1" applyBorder="1" applyAlignment="1" applyProtection="1">
      <alignment horizontal="left" vertical="top"/>
    </xf>
    <xf numFmtId="0" fontId="6" fillId="0" borderId="18" xfId="0" applyFont="1" applyBorder="1" applyAlignment="1" applyProtection="1">
      <alignment horizontal="left" vertical="top"/>
    </xf>
    <xf numFmtId="0" fontId="6" fillId="0" borderId="19" xfId="0" applyFont="1" applyBorder="1" applyAlignment="1" applyProtection="1">
      <alignment horizontal="left" vertical="top"/>
    </xf>
    <xf numFmtId="44" fontId="6" fillId="0" borderId="15" xfId="0" applyNumberFormat="1" applyFont="1" applyBorder="1" applyAlignment="1" applyProtection="1">
      <alignment horizontal="center"/>
    </xf>
    <xf numFmtId="44" fontId="6" fillId="0" borderId="0" xfId="0" applyNumberFormat="1" applyFont="1" applyBorder="1" applyAlignment="1" applyProtection="1">
      <alignment horizontal="center"/>
    </xf>
    <xf numFmtId="44" fontId="6" fillId="0" borderId="16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66675</xdr:colOff>
          <xdr:row>0</xdr:row>
          <xdr:rowOff>57150</xdr:rowOff>
        </xdr:from>
        <xdr:to>
          <xdr:col>2</xdr:col>
          <xdr:colOff>95250</xdr:colOff>
          <xdr:row>4</xdr:row>
          <xdr:rowOff>57150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>
                <a:alpha val="0"/>
              </a:srgbClr>
            </a:solidFill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3</xdr:col>
          <xdr:colOff>0</xdr:colOff>
          <xdr:row>6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drawing" Target="../drawings/drawing1.xml"/><Relationship Id="rId7" Type="http://schemas.openxmlformats.org/officeDocument/2006/relationships/oleObject" Target="../embeddings/oleObject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png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50"/>
  <sheetViews>
    <sheetView showGridLines="0" tabSelected="1" view="pageBreakPreview" topLeftCell="A586" zoomScaleNormal="100" zoomScaleSheetLayoutView="100" workbookViewId="0">
      <selection activeCell="R615" sqref="R615:U616"/>
    </sheetView>
  </sheetViews>
  <sheetFormatPr defaultColWidth="9.140625" defaultRowHeight="15" x14ac:dyDescent="0.25"/>
  <cols>
    <col min="1" max="16" width="4.85546875" style="1" customWidth="1"/>
    <col min="17" max="17" width="5.42578125" style="1" customWidth="1"/>
    <col min="18" max="20" width="4.85546875" style="1" customWidth="1"/>
    <col min="21" max="21" width="3.7109375" style="1" customWidth="1"/>
    <col min="22" max="30" width="4.7109375" style="1" customWidth="1"/>
    <col min="31" max="16384" width="9.140625" style="1"/>
  </cols>
  <sheetData>
    <row r="1" spans="1:21" ht="15" customHeight="1" x14ac:dyDescent="0.25">
      <c r="A1" s="214" t="s">
        <v>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</row>
    <row r="2" spans="1:21" ht="15" customHeight="1" x14ac:dyDescent="0.25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</row>
    <row r="3" spans="1:21" ht="6" customHeight="1" x14ac:dyDescent="0.25">
      <c r="A3" s="2"/>
    </row>
    <row r="4" spans="1:21" ht="15" customHeight="1" x14ac:dyDescent="0.25">
      <c r="A4" s="214" t="s">
        <v>1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</row>
    <row r="5" spans="1:21" s="3" customFormat="1" ht="15" customHeight="1" x14ac:dyDescent="0.2">
      <c r="A5" s="215" t="s">
        <v>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</row>
    <row r="6" spans="1:21" ht="6" customHeight="1" x14ac:dyDescent="0.25"/>
    <row r="7" spans="1:21" ht="15" customHeight="1" x14ac:dyDescent="0.25">
      <c r="A7" s="216" t="s">
        <v>387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</row>
    <row r="8" spans="1:21" ht="6" customHeight="1" x14ac:dyDescent="0.25"/>
    <row r="9" spans="1:21" ht="15" customHeight="1" x14ac:dyDescent="0.25">
      <c r="A9" s="4" t="s">
        <v>4</v>
      </c>
      <c r="B9" s="4"/>
      <c r="C9" s="4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</row>
    <row r="10" spans="1:21" ht="6" customHeight="1" x14ac:dyDescent="0.25"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21" ht="15" customHeight="1" x14ac:dyDescent="0.25">
      <c r="A11" s="6" t="s">
        <v>5</v>
      </c>
      <c r="B11" s="6"/>
      <c r="C11" s="7"/>
      <c r="D11" s="218"/>
      <c r="E11" s="70"/>
      <c r="F11" s="70"/>
      <c r="G11" s="70"/>
      <c r="H11" s="70"/>
      <c r="I11" s="5"/>
      <c r="J11" s="219" t="s">
        <v>6</v>
      </c>
      <c r="K11" s="219"/>
      <c r="L11" s="219"/>
      <c r="M11" s="219"/>
      <c r="N11" s="218"/>
      <c r="O11" s="70"/>
      <c r="P11" s="70"/>
      <c r="Q11" s="70"/>
      <c r="R11" s="70"/>
      <c r="S11" s="70"/>
      <c r="T11" s="70"/>
      <c r="U11" s="70"/>
    </row>
    <row r="12" spans="1:21" ht="6" customHeight="1" x14ac:dyDescent="0.25"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21" ht="15" customHeight="1" x14ac:dyDescent="0.25">
      <c r="A13" s="221" t="s">
        <v>51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</row>
    <row r="14" spans="1:21" ht="15" customHeight="1" x14ac:dyDescent="0.25">
      <c r="A14" s="221" t="s">
        <v>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</row>
    <row r="15" spans="1:21" ht="15" customHeight="1" x14ac:dyDescent="0.25">
      <c r="A15" s="221" t="s">
        <v>8</v>
      </c>
      <c r="B15" s="222"/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</row>
    <row r="16" spans="1:21" ht="6" customHeight="1" x14ac:dyDescent="0.25"/>
    <row r="17" spans="1:21" x14ac:dyDescent="0.25">
      <c r="A17" s="220" t="s">
        <v>9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</row>
    <row r="18" spans="1:21" ht="9.9499999999999993" customHeight="1" x14ac:dyDescent="0.25"/>
    <row r="19" spans="1:21" ht="14.1" customHeight="1" thickBot="1" x14ac:dyDescent="0.3">
      <c r="A19" s="176" t="s">
        <v>14</v>
      </c>
      <c r="B19" s="179"/>
      <c r="C19" s="179"/>
      <c r="D19" s="176" t="s">
        <v>15</v>
      </c>
      <c r="E19" s="179"/>
      <c r="F19" s="179"/>
      <c r="G19" s="179"/>
      <c r="H19" s="179"/>
      <c r="I19" s="179"/>
      <c r="J19" s="179"/>
      <c r="K19" s="179"/>
      <c r="L19" s="179"/>
      <c r="M19" s="180"/>
      <c r="N19" s="176" t="s">
        <v>16</v>
      </c>
      <c r="O19" s="179"/>
      <c r="P19" s="179"/>
      <c r="Q19" s="180"/>
      <c r="R19" s="176" t="s">
        <v>17</v>
      </c>
      <c r="S19" s="179"/>
      <c r="T19" s="179"/>
      <c r="U19" s="180"/>
    </row>
    <row r="20" spans="1:21" s="8" customFormat="1" ht="13.5" thickTop="1" x14ac:dyDescent="0.2">
      <c r="A20" s="230"/>
      <c r="B20" s="231"/>
      <c r="C20" s="231"/>
      <c r="D20" s="223" t="s">
        <v>10</v>
      </c>
      <c r="E20" s="187"/>
      <c r="F20" s="187"/>
      <c r="G20" s="187"/>
      <c r="H20" s="187"/>
      <c r="I20" s="187"/>
      <c r="J20" s="187"/>
      <c r="K20" s="187"/>
      <c r="L20" s="187"/>
      <c r="M20" s="188"/>
      <c r="N20" s="224" t="s">
        <v>379</v>
      </c>
      <c r="O20" s="225"/>
      <c r="P20" s="225"/>
      <c r="Q20" s="226"/>
      <c r="R20" s="227">
        <f>IF(A20&lt;=0,0,IF(A20&gt;15000,A20,15000))</f>
        <v>0</v>
      </c>
      <c r="S20" s="228"/>
      <c r="T20" s="228"/>
      <c r="U20" s="229"/>
    </row>
    <row r="21" spans="1:21" ht="9.9499999999999993" customHeight="1" x14ac:dyDescent="0.25"/>
    <row r="22" spans="1:21" x14ac:dyDescent="0.25">
      <c r="A22" s="220" t="s">
        <v>12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</row>
    <row r="23" spans="1:21" ht="9.9499999999999993" customHeight="1" x14ac:dyDescent="0.25"/>
    <row r="24" spans="1:21" x14ac:dyDescent="0.25">
      <c r="A24" s="1" t="s">
        <v>13</v>
      </c>
    </row>
    <row r="25" spans="1:21" ht="14.1" customHeight="1" thickBot="1" x14ac:dyDescent="0.3">
      <c r="A25" s="176" t="s">
        <v>14</v>
      </c>
      <c r="B25" s="179"/>
      <c r="C25" s="179"/>
      <c r="D25" s="176" t="s">
        <v>15</v>
      </c>
      <c r="E25" s="179"/>
      <c r="F25" s="179"/>
      <c r="G25" s="179"/>
      <c r="H25" s="179"/>
      <c r="I25" s="179"/>
      <c r="J25" s="179"/>
      <c r="K25" s="179"/>
      <c r="L25" s="179"/>
      <c r="M25" s="180"/>
      <c r="N25" s="176" t="s">
        <v>16</v>
      </c>
      <c r="O25" s="179"/>
      <c r="P25" s="179"/>
      <c r="Q25" s="180"/>
      <c r="R25" s="176" t="s">
        <v>17</v>
      </c>
      <c r="S25" s="179"/>
      <c r="T25" s="179"/>
      <c r="U25" s="180"/>
    </row>
    <row r="26" spans="1:21" ht="14.1" customHeight="1" thickTop="1" x14ac:dyDescent="0.25">
      <c r="A26" s="183"/>
      <c r="B26" s="184"/>
      <c r="C26" s="184"/>
      <c r="D26" s="186" t="s">
        <v>20</v>
      </c>
      <c r="E26" s="187"/>
      <c r="F26" s="187"/>
      <c r="G26" s="187"/>
      <c r="H26" s="187"/>
      <c r="I26" s="187"/>
      <c r="J26" s="187"/>
      <c r="K26" s="187"/>
      <c r="L26" s="187"/>
      <c r="M26" s="188"/>
      <c r="N26" s="9" t="s">
        <v>11</v>
      </c>
      <c r="O26" s="189">
        <v>3970</v>
      </c>
      <c r="P26" s="187"/>
      <c r="Q26" s="10" t="s">
        <v>19</v>
      </c>
      <c r="R26" s="192">
        <f t="shared" ref="R26:R33" si="0">A26*O26</f>
        <v>0</v>
      </c>
      <c r="S26" s="193"/>
      <c r="T26" s="193"/>
      <c r="U26" s="194"/>
    </row>
    <row r="27" spans="1:21" ht="14.1" customHeight="1" x14ac:dyDescent="0.25">
      <c r="A27" s="101"/>
      <c r="B27" s="102"/>
      <c r="C27" s="102"/>
      <c r="D27" s="74" t="s">
        <v>21</v>
      </c>
      <c r="E27" s="75"/>
      <c r="F27" s="75"/>
      <c r="G27" s="75"/>
      <c r="H27" s="75"/>
      <c r="I27" s="75"/>
      <c r="J27" s="75"/>
      <c r="K27" s="75"/>
      <c r="L27" s="75"/>
      <c r="M27" s="76"/>
      <c r="N27" s="11" t="s">
        <v>11</v>
      </c>
      <c r="O27" s="125">
        <v>4500</v>
      </c>
      <c r="P27" s="75"/>
      <c r="Q27" s="12" t="s">
        <v>19</v>
      </c>
      <c r="R27" s="150">
        <f t="shared" si="0"/>
        <v>0</v>
      </c>
      <c r="S27" s="151"/>
      <c r="T27" s="151"/>
      <c r="U27" s="152"/>
    </row>
    <row r="28" spans="1:21" ht="14.1" customHeight="1" x14ac:dyDescent="0.25">
      <c r="A28" s="101"/>
      <c r="B28" s="102"/>
      <c r="C28" s="102"/>
      <c r="D28" s="74" t="s">
        <v>22</v>
      </c>
      <c r="E28" s="75"/>
      <c r="F28" s="75"/>
      <c r="G28" s="75"/>
      <c r="H28" s="75"/>
      <c r="I28" s="75"/>
      <c r="J28" s="75"/>
      <c r="K28" s="75"/>
      <c r="L28" s="75"/>
      <c r="M28" s="76"/>
      <c r="N28" s="11" t="s">
        <v>11</v>
      </c>
      <c r="O28" s="125">
        <v>5500</v>
      </c>
      <c r="P28" s="75"/>
      <c r="Q28" s="12" t="s">
        <v>19</v>
      </c>
      <c r="R28" s="150">
        <f t="shared" si="0"/>
        <v>0</v>
      </c>
      <c r="S28" s="151"/>
      <c r="T28" s="151"/>
      <c r="U28" s="152"/>
    </row>
    <row r="29" spans="1:21" ht="14.1" customHeight="1" x14ac:dyDescent="0.25">
      <c r="A29" s="101"/>
      <c r="B29" s="102"/>
      <c r="C29" s="102"/>
      <c r="D29" s="74" t="s">
        <v>23</v>
      </c>
      <c r="E29" s="75"/>
      <c r="F29" s="75"/>
      <c r="G29" s="75"/>
      <c r="H29" s="75"/>
      <c r="I29" s="75"/>
      <c r="J29" s="75"/>
      <c r="K29" s="75"/>
      <c r="L29" s="75"/>
      <c r="M29" s="76"/>
      <c r="N29" s="11" t="s">
        <v>11</v>
      </c>
      <c r="O29" s="125">
        <v>3000</v>
      </c>
      <c r="P29" s="75"/>
      <c r="Q29" s="12" t="s">
        <v>19</v>
      </c>
      <c r="R29" s="150">
        <f t="shared" si="0"/>
        <v>0</v>
      </c>
      <c r="S29" s="151"/>
      <c r="T29" s="151"/>
      <c r="U29" s="152"/>
    </row>
    <row r="30" spans="1:21" ht="14.1" customHeight="1" x14ac:dyDescent="0.25">
      <c r="A30" s="101"/>
      <c r="B30" s="102"/>
      <c r="C30" s="102"/>
      <c r="D30" s="74" t="s">
        <v>24</v>
      </c>
      <c r="E30" s="75"/>
      <c r="F30" s="75"/>
      <c r="G30" s="75"/>
      <c r="H30" s="75"/>
      <c r="I30" s="75"/>
      <c r="J30" s="75"/>
      <c r="K30" s="75"/>
      <c r="L30" s="75"/>
      <c r="M30" s="76"/>
      <c r="N30" s="11" t="s">
        <v>11</v>
      </c>
      <c r="O30" s="125">
        <v>3500</v>
      </c>
      <c r="P30" s="75"/>
      <c r="Q30" s="12" t="s">
        <v>19</v>
      </c>
      <c r="R30" s="150">
        <f t="shared" si="0"/>
        <v>0</v>
      </c>
      <c r="S30" s="151"/>
      <c r="T30" s="151"/>
      <c r="U30" s="152"/>
    </row>
    <row r="31" spans="1:21" ht="14.1" customHeight="1" x14ac:dyDescent="0.25">
      <c r="A31" s="101"/>
      <c r="B31" s="102"/>
      <c r="C31" s="102"/>
      <c r="D31" s="74" t="s">
        <v>25</v>
      </c>
      <c r="E31" s="75"/>
      <c r="F31" s="75"/>
      <c r="G31" s="75"/>
      <c r="H31" s="75"/>
      <c r="I31" s="75"/>
      <c r="J31" s="75"/>
      <c r="K31" s="75"/>
      <c r="L31" s="75"/>
      <c r="M31" s="76"/>
      <c r="N31" s="11" t="s">
        <v>11</v>
      </c>
      <c r="O31" s="125">
        <v>6000</v>
      </c>
      <c r="P31" s="75"/>
      <c r="Q31" s="12" t="s">
        <v>19</v>
      </c>
      <c r="R31" s="150">
        <f t="shared" si="0"/>
        <v>0</v>
      </c>
      <c r="S31" s="151"/>
      <c r="T31" s="151"/>
      <c r="U31" s="152"/>
    </row>
    <row r="32" spans="1:21" ht="14.1" customHeight="1" x14ac:dyDescent="0.25">
      <c r="A32" s="101"/>
      <c r="B32" s="102"/>
      <c r="C32" s="102"/>
      <c r="D32" s="74" t="s">
        <v>26</v>
      </c>
      <c r="E32" s="75"/>
      <c r="F32" s="75"/>
      <c r="G32" s="75"/>
      <c r="H32" s="75"/>
      <c r="I32" s="75"/>
      <c r="J32" s="75"/>
      <c r="K32" s="75"/>
      <c r="L32" s="75"/>
      <c r="M32" s="76"/>
      <c r="N32" s="11" t="s">
        <v>11</v>
      </c>
      <c r="O32" s="125">
        <v>4000</v>
      </c>
      <c r="P32" s="75"/>
      <c r="Q32" s="12" t="s">
        <v>19</v>
      </c>
      <c r="R32" s="150">
        <f t="shared" si="0"/>
        <v>0</v>
      </c>
      <c r="S32" s="151"/>
      <c r="T32" s="151"/>
      <c r="U32" s="152"/>
    </row>
    <row r="33" spans="1:21" ht="14.1" customHeight="1" x14ac:dyDescent="0.25">
      <c r="A33" s="101"/>
      <c r="B33" s="102"/>
      <c r="C33" s="102"/>
      <c r="D33" s="74" t="s">
        <v>27</v>
      </c>
      <c r="E33" s="75"/>
      <c r="F33" s="75"/>
      <c r="G33" s="75"/>
      <c r="H33" s="75"/>
      <c r="I33" s="75"/>
      <c r="J33" s="75"/>
      <c r="K33" s="75"/>
      <c r="L33" s="75"/>
      <c r="M33" s="76"/>
      <c r="N33" s="11" t="s">
        <v>11</v>
      </c>
      <c r="O33" s="125">
        <v>4000</v>
      </c>
      <c r="P33" s="75"/>
      <c r="Q33" s="12" t="s">
        <v>19</v>
      </c>
      <c r="R33" s="150">
        <f t="shared" si="0"/>
        <v>0</v>
      </c>
      <c r="S33" s="151"/>
      <c r="T33" s="151"/>
      <c r="U33" s="152"/>
    </row>
    <row r="34" spans="1:21" ht="14.1" customHeight="1" x14ac:dyDescent="0.25">
      <c r="A34" s="170" t="s">
        <v>18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2"/>
      <c r="R34" s="173">
        <f>SUM(R26:U33)</f>
        <v>0</v>
      </c>
      <c r="S34" s="174"/>
      <c r="T34" s="174"/>
      <c r="U34" s="175"/>
    </row>
    <row r="35" spans="1:21" ht="9.9499999999999993" customHeight="1" x14ac:dyDescent="0.25"/>
    <row r="36" spans="1:21" x14ac:dyDescent="0.25">
      <c r="A36" s="1" t="s">
        <v>28</v>
      </c>
    </row>
    <row r="37" spans="1:21" ht="14.1" customHeight="1" thickBot="1" x14ac:dyDescent="0.3">
      <c r="A37" s="176" t="s">
        <v>14</v>
      </c>
      <c r="B37" s="179"/>
      <c r="C37" s="179"/>
      <c r="D37" s="176" t="s">
        <v>15</v>
      </c>
      <c r="E37" s="179"/>
      <c r="F37" s="179"/>
      <c r="G37" s="179"/>
      <c r="H37" s="179"/>
      <c r="I37" s="179"/>
      <c r="J37" s="179"/>
      <c r="K37" s="179"/>
      <c r="L37" s="179"/>
      <c r="M37" s="180"/>
      <c r="N37" s="176" t="s">
        <v>16</v>
      </c>
      <c r="O37" s="179"/>
      <c r="P37" s="179"/>
      <c r="Q37" s="180"/>
      <c r="R37" s="176" t="s">
        <v>17</v>
      </c>
      <c r="S37" s="179"/>
      <c r="T37" s="179"/>
      <c r="U37" s="180"/>
    </row>
    <row r="38" spans="1:21" ht="14.1" customHeight="1" thickTop="1" x14ac:dyDescent="0.25">
      <c r="A38" s="183"/>
      <c r="B38" s="184"/>
      <c r="C38" s="184"/>
      <c r="D38" s="186" t="s">
        <v>30</v>
      </c>
      <c r="E38" s="187"/>
      <c r="F38" s="187"/>
      <c r="G38" s="187"/>
      <c r="H38" s="187"/>
      <c r="I38" s="187"/>
      <c r="J38" s="187"/>
      <c r="K38" s="187"/>
      <c r="L38" s="187"/>
      <c r="M38" s="188"/>
      <c r="N38" s="9" t="s">
        <v>11</v>
      </c>
      <c r="O38" s="189">
        <v>40</v>
      </c>
      <c r="P38" s="187"/>
      <c r="Q38" s="13" t="s">
        <v>45</v>
      </c>
      <c r="R38" s="192">
        <f>A38*O38</f>
        <v>0</v>
      </c>
      <c r="S38" s="193"/>
      <c r="T38" s="193"/>
      <c r="U38" s="194"/>
    </row>
    <row r="39" spans="1:21" ht="14.1" customHeight="1" x14ac:dyDescent="0.25">
      <c r="A39" s="101"/>
      <c r="B39" s="102"/>
      <c r="C39" s="102"/>
      <c r="D39" s="74" t="s">
        <v>31</v>
      </c>
      <c r="E39" s="75"/>
      <c r="F39" s="75"/>
      <c r="G39" s="75"/>
      <c r="H39" s="75"/>
      <c r="I39" s="75"/>
      <c r="J39" s="75"/>
      <c r="K39" s="75"/>
      <c r="L39" s="75"/>
      <c r="M39" s="76"/>
      <c r="N39" s="11" t="s">
        <v>11</v>
      </c>
      <c r="O39" s="125">
        <v>45</v>
      </c>
      <c r="P39" s="75"/>
      <c r="Q39" s="14" t="s">
        <v>45</v>
      </c>
      <c r="R39" s="150">
        <f>A39*O39</f>
        <v>0</v>
      </c>
      <c r="S39" s="151"/>
      <c r="T39" s="151"/>
      <c r="U39" s="152"/>
    </row>
    <row r="40" spans="1:21" ht="14.1" customHeight="1" x14ac:dyDescent="0.25">
      <c r="A40" s="101"/>
      <c r="B40" s="102"/>
      <c r="C40" s="102"/>
      <c r="D40" s="74" t="s">
        <v>32</v>
      </c>
      <c r="E40" s="75"/>
      <c r="F40" s="75"/>
      <c r="G40" s="75"/>
      <c r="H40" s="75"/>
      <c r="I40" s="75"/>
      <c r="J40" s="75"/>
      <c r="K40" s="75"/>
      <c r="L40" s="75"/>
      <c r="M40" s="76"/>
      <c r="N40" s="11" t="s">
        <v>11</v>
      </c>
      <c r="O40" s="125">
        <v>50</v>
      </c>
      <c r="P40" s="75"/>
      <c r="Q40" s="14" t="s">
        <v>45</v>
      </c>
      <c r="R40" s="150">
        <f t="shared" ref="R40:R52" si="1">A40*O40</f>
        <v>0</v>
      </c>
      <c r="S40" s="151"/>
      <c r="T40" s="151"/>
      <c r="U40" s="152"/>
    </row>
    <row r="41" spans="1:21" ht="14.1" customHeight="1" x14ac:dyDescent="0.25">
      <c r="A41" s="101"/>
      <c r="B41" s="102"/>
      <c r="C41" s="102"/>
      <c r="D41" s="74" t="s">
        <v>33</v>
      </c>
      <c r="E41" s="75"/>
      <c r="F41" s="75"/>
      <c r="G41" s="75"/>
      <c r="H41" s="75"/>
      <c r="I41" s="75"/>
      <c r="J41" s="75"/>
      <c r="K41" s="75"/>
      <c r="L41" s="75"/>
      <c r="M41" s="76"/>
      <c r="N41" s="11" t="s">
        <v>11</v>
      </c>
      <c r="O41" s="125">
        <v>55</v>
      </c>
      <c r="P41" s="75"/>
      <c r="Q41" s="14" t="s">
        <v>45</v>
      </c>
      <c r="R41" s="150">
        <f t="shared" si="1"/>
        <v>0</v>
      </c>
      <c r="S41" s="151"/>
      <c r="T41" s="151"/>
      <c r="U41" s="152"/>
    </row>
    <row r="42" spans="1:21" ht="14.1" customHeight="1" x14ac:dyDescent="0.25">
      <c r="A42" s="101"/>
      <c r="B42" s="102"/>
      <c r="C42" s="102"/>
      <c r="D42" s="74" t="s">
        <v>34</v>
      </c>
      <c r="E42" s="75"/>
      <c r="F42" s="75"/>
      <c r="G42" s="75"/>
      <c r="H42" s="75"/>
      <c r="I42" s="75"/>
      <c r="J42" s="75"/>
      <c r="K42" s="75"/>
      <c r="L42" s="75"/>
      <c r="M42" s="76"/>
      <c r="N42" s="11" t="s">
        <v>11</v>
      </c>
      <c r="O42" s="125">
        <v>60</v>
      </c>
      <c r="P42" s="75"/>
      <c r="Q42" s="14" t="s">
        <v>45</v>
      </c>
      <c r="R42" s="150">
        <f t="shared" si="1"/>
        <v>0</v>
      </c>
      <c r="S42" s="151"/>
      <c r="T42" s="151"/>
      <c r="U42" s="152"/>
    </row>
    <row r="43" spans="1:21" ht="14.1" customHeight="1" x14ac:dyDescent="0.25">
      <c r="A43" s="101"/>
      <c r="B43" s="102"/>
      <c r="C43" s="102"/>
      <c r="D43" s="74" t="s">
        <v>35</v>
      </c>
      <c r="E43" s="75"/>
      <c r="F43" s="75"/>
      <c r="G43" s="75"/>
      <c r="H43" s="75"/>
      <c r="I43" s="75"/>
      <c r="J43" s="75"/>
      <c r="K43" s="75"/>
      <c r="L43" s="75"/>
      <c r="M43" s="76"/>
      <c r="N43" s="11" t="s">
        <v>11</v>
      </c>
      <c r="O43" s="125">
        <v>65</v>
      </c>
      <c r="P43" s="75"/>
      <c r="Q43" s="14" t="s">
        <v>45</v>
      </c>
      <c r="R43" s="150">
        <f t="shared" si="1"/>
        <v>0</v>
      </c>
      <c r="S43" s="151"/>
      <c r="T43" s="151"/>
      <c r="U43" s="152"/>
    </row>
    <row r="44" spans="1:21" ht="14.1" customHeight="1" x14ac:dyDescent="0.25">
      <c r="A44" s="101"/>
      <c r="B44" s="102"/>
      <c r="C44" s="102"/>
      <c r="D44" s="74" t="s">
        <v>36</v>
      </c>
      <c r="E44" s="75"/>
      <c r="F44" s="75"/>
      <c r="G44" s="75"/>
      <c r="H44" s="75"/>
      <c r="I44" s="75"/>
      <c r="J44" s="75"/>
      <c r="K44" s="75"/>
      <c r="L44" s="75"/>
      <c r="M44" s="76"/>
      <c r="N44" s="11" t="s">
        <v>11</v>
      </c>
      <c r="O44" s="125">
        <v>75</v>
      </c>
      <c r="P44" s="75"/>
      <c r="Q44" s="14" t="s">
        <v>45</v>
      </c>
      <c r="R44" s="150">
        <f t="shared" si="1"/>
        <v>0</v>
      </c>
      <c r="S44" s="151"/>
      <c r="T44" s="151"/>
      <c r="U44" s="152"/>
    </row>
    <row r="45" spans="1:21" ht="14.1" customHeight="1" x14ac:dyDescent="0.25">
      <c r="A45" s="101"/>
      <c r="B45" s="102"/>
      <c r="C45" s="102"/>
      <c r="D45" s="74" t="s">
        <v>37</v>
      </c>
      <c r="E45" s="75"/>
      <c r="F45" s="75"/>
      <c r="G45" s="75"/>
      <c r="H45" s="75"/>
      <c r="I45" s="75"/>
      <c r="J45" s="75"/>
      <c r="K45" s="75"/>
      <c r="L45" s="75"/>
      <c r="M45" s="76"/>
      <c r="N45" s="11" t="s">
        <v>11</v>
      </c>
      <c r="O45" s="125">
        <v>110</v>
      </c>
      <c r="P45" s="75"/>
      <c r="Q45" s="14" t="s">
        <v>45</v>
      </c>
      <c r="R45" s="150">
        <f t="shared" si="1"/>
        <v>0</v>
      </c>
      <c r="S45" s="151"/>
      <c r="T45" s="151"/>
      <c r="U45" s="152"/>
    </row>
    <row r="46" spans="1:21" ht="14.1" customHeight="1" x14ac:dyDescent="0.25">
      <c r="A46" s="101"/>
      <c r="B46" s="102"/>
      <c r="C46" s="102"/>
      <c r="D46" s="74" t="s">
        <v>38</v>
      </c>
      <c r="E46" s="75"/>
      <c r="F46" s="75"/>
      <c r="G46" s="75"/>
      <c r="H46" s="75"/>
      <c r="I46" s="75"/>
      <c r="J46" s="75"/>
      <c r="K46" s="75"/>
      <c r="L46" s="75"/>
      <c r="M46" s="76"/>
      <c r="N46" s="11" t="s">
        <v>11</v>
      </c>
      <c r="O46" s="125">
        <v>120</v>
      </c>
      <c r="P46" s="75"/>
      <c r="Q46" s="14" t="s">
        <v>45</v>
      </c>
      <c r="R46" s="150">
        <f t="shared" si="1"/>
        <v>0</v>
      </c>
      <c r="S46" s="151"/>
      <c r="T46" s="151"/>
      <c r="U46" s="152"/>
    </row>
    <row r="47" spans="1:21" ht="14.1" customHeight="1" x14ac:dyDescent="0.25">
      <c r="A47" s="101"/>
      <c r="B47" s="102"/>
      <c r="C47" s="102"/>
      <c r="D47" s="74" t="s">
        <v>39</v>
      </c>
      <c r="E47" s="75"/>
      <c r="F47" s="75"/>
      <c r="G47" s="75"/>
      <c r="H47" s="75"/>
      <c r="I47" s="75"/>
      <c r="J47" s="75"/>
      <c r="K47" s="75"/>
      <c r="L47" s="75"/>
      <c r="M47" s="76"/>
      <c r="N47" s="11" t="s">
        <v>11</v>
      </c>
      <c r="O47" s="125">
        <v>140</v>
      </c>
      <c r="P47" s="75"/>
      <c r="Q47" s="14" t="s">
        <v>45</v>
      </c>
      <c r="R47" s="150">
        <f t="shared" si="1"/>
        <v>0</v>
      </c>
      <c r="S47" s="151"/>
      <c r="T47" s="151"/>
      <c r="U47" s="152"/>
    </row>
    <row r="48" spans="1:21" ht="14.1" customHeight="1" x14ac:dyDescent="0.25">
      <c r="A48" s="101"/>
      <c r="B48" s="102"/>
      <c r="C48" s="102"/>
      <c r="D48" s="74" t="s">
        <v>40</v>
      </c>
      <c r="E48" s="75"/>
      <c r="F48" s="75"/>
      <c r="G48" s="75"/>
      <c r="H48" s="75"/>
      <c r="I48" s="75"/>
      <c r="J48" s="75"/>
      <c r="K48" s="75"/>
      <c r="L48" s="75"/>
      <c r="M48" s="76"/>
      <c r="N48" s="11" t="s">
        <v>11</v>
      </c>
      <c r="O48" s="125">
        <v>150</v>
      </c>
      <c r="P48" s="75"/>
      <c r="Q48" s="14" t="s">
        <v>45</v>
      </c>
      <c r="R48" s="150">
        <f t="shared" si="1"/>
        <v>0</v>
      </c>
      <c r="S48" s="151"/>
      <c r="T48" s="151"/>
      <c r="U48" s="152"/>
    </row>
    <row r="49" spans="1:21" ht="14.1" customHeight="1" x14ac:dyDescent="0.25">
      <c r="A49" s="101"/>
      <c r="B49" s="102"/>
      <c r="C49" s="102"/>
      <c r="D49" s="74" t="s">
        <v>41</v>
      </c>
      <c r="E49" s="75"/>
      <c r="F49" s="75"/>
      <c r="G49" s="75"/>
      <c r="H49" s="75"/>
      <c r="I49" s="75"/>
      <c r="J49" s="75"/>
      <c r="K49" s="75"/>
      <c r="L49" s="75"/>
      <c r="M49" s="76"/>
      <c r="N49" s="11" t="s">
        <v>11</v>
      </c>
      <c r="O49" s="125">
        <v>200</v>
      </c>
      <c r="P49" s="75"/>
      <c r="Q49" s="14" t="s">
        <v>45</v>
      </c>
      <c r="R49" s="150">
        <f t="shared" si="1"/>
        <v>0</v>
      </c>
      <c r="S49" s="151"/>
      <c r="T49" s="151"/>
      <c r="U49" s="152"/>
    </row>
    <row r="50" spans="1:21" ht="14.1" customHeight="1" x14ac:dyDescent="0.25">
      <c r="A50" s="101"/>
      <c r="B50" s="102"/>
      <c r="C50" s="102"/>
      <c r="D50" s="74" t="s">
        <v>42</v>
      </c>
      <c r="E50" s="75"/>
      <c r="F50" s="75"/>
      <c r="G50" s="75"/>
      <c r="H50" s="75"/>
      <c r="I50" s="75"/>
      <c r="J50" s="75"/>
      <c r="K50" s="75"/>
      <c r="L50" s="75"/>
      <c r="M50" s="76"/>
      <c r="N50" s="11" t="s">
        <v>11</v>
      </c>
      <c r="O50" s="125">
        <v>240</v>
      </c>
      <c r="P50" s="75"/>
      <c r="Q50" s="14" t="s">
        <v>45</v>
      </c>
      <c r="R50" s="150">
        <f t="shared" si="1"/>
        <v>0</v>
      </c>
      <c r="S50" s="151"/>
      <c r="T50" s="151"/>
      <c r="U50" s="152"/>
    </row>
    <row r="51" spans="1:21" ht="14.1" customHeight="1" x14ac:dyDescent="0.25">
      <c r="A51" s="101"/>
      <c r="B51" s="102"/>
      <c r="C51" s="102"/>
      <c r="D51" s="74" t="s">
        <v>43</v>
      </c>
      <c r="E51" s="75"/>
      <c r="F51" s="75"/>
      <c r="G51" s="75"/>
      <c r="H51" s="75"/>
      <c r="I51" s="75"/>
      <c r="J51" s="75"/>
      <c r="K51" s="75"/>
      <c r="L51" s="75"/>
      <c r="M51" s="76"/>
      <c r="N51" s="11" t="s">
        <v>11</v>
      </c>
      <c r="O51" s="125">
        <v>300</v>
      </c>
      <c r="P51" s="75"/>
      <c r="Q51" s="14" t="s">
        <v>45</v>
      </c>
      <c r="R51" s="150">
        <f t="shared" si="1"/>
        <v>0</v>
      </c>
      <c r="S51" s="151"/>
      <c r="T51" s="151"/>
      <c r="U51" s="152"/>
    </row>
    <row r="52" spans="1:21" ht="14.1" customHeight="1" x14ac:dyDescent="0.25">
      <c r="A52" s="101"/>
      <c r="B52" s="102"/>
      <c r="C52" s="102"/>
      <c r="D52" s="74" t="s">
        <v>44</v>
      </c>
      <c r="E52" s="75"/>
      <c r="F52" s="75"/>
      <c r="G52" s="75"/>
      <c r="H52" s="75"/>
      <c r="I52" s="75"/>
      <c r="J52" s="75"/>
      <c r="K52" s="75"/>
      <c r="L52" s="75"/>
      <c r="M52" s="76"/>
      <c r="N52" s="11" t="s">
        <v>11</v>
      </c>
      <c r="O52" s="125">
        <v>350</v>
      </c>
      <c r="P52" s="75"/>
      <c r="Q52" s="14" t="s">
        <v>45</v>
      </c>
      <c r="R52" s="150">
        <f t="shared" si="1"/>
        <v>0</v>
      </c>
      <c r="S52" s="151"/>
      <c r="T52" s="151"/>
      <c r="U52" s="152"/>
    </row>
    <row r="53" spans="1:21" ht="14.1" customHeight="1" x14ac:dyDescent="0.25">
      <c r="A53" s="170" t="s">
        <v>29</v>
      </c>
      <c r="B53" s="171"/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2"/>
      <c r="R53" s="173">
        <f>SUM(R38:U52)</f>
        <v>0</v>
      </c>
      <c r="S53" s="212"/>
      <c r="T53" s="212"/>
      <c r="U53" s="213"/>
    </row>
    <row r="54" spans="1:21" ht="15" customHeight="1" x14ac:dyDescent="0.25"/>
    <row r="55" spans="1:21" ht="15" customHeight="1" x14ac:dyDescent="0.25"/>
    <row r="56" spans="1:21" ht="15" customHeight="1" x14ac:dyDescent="0.25"/>
    <row r="57" spans="1:21" ht="15" customHeight="1" x14ac:dyDescent="0.25">
      <c r="A57" s="90" t="s">
        <v>46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2"/>
      <c r="R57" s="206">
        <f>SUM(R20,R34,R53)</f>
        <v>0</v>
      </c>
      <c r="S57" s="207"/>
      <c r="T57" s="207"/>
      <c r="U57" s="208"/>
    </row>
    <row r="59" spans="1:21" x14ac:dyDescent="0.25">
      <c r="A59" s="1" t="s">
        <v>47</v>
      </c>
    </row>
    <row r="60" spans="1:21" ht="15.75" thickBot="1" x14ac:dyDescent="0.3">
      <c r="A60" s="176" t="s">
        <v>14</v>
      </c>
      <c r="B60" s="179"/>
      <c r="C60" s="180"/>
      <c r="D60" s="176" t="s">
        <v>15</v>
      </c>
      <c r="E60" s="179"/>
      <c r="F60" s="179"/>
      <c r="G60" s="179"/>
      <c r="H60" s="179"/>
      <c r="I60" s="179"/>
      <c r="J60" s="179"/>
      <c r="K60" s="179"/>
      <c r="L60" s="179"/>
      <c r="M60" s="180"/>
      <c r="N60" s="176" t="s">
        <v>16</v>
      </c>
      <c r="O60" s="179"/>
      <c r="P60" s="179"/>
      <c r="Q60" s="180"/>
      <c r="R60" s="176" t="s">
        <v>17</v>
      </c>
      <c r="S60" s="179"/>
      <c r="T60" s="179"/>
      <c r="U60" s="180"/>
    </row>
    <row r="61" spans="1:21" ht="15.75" thickTop="1" x14ac:dyDescent="0.25">
      <c r="A61" s="183"/>
      <c r="B61" s="184"/>
      <c r="C61" s="185"/>
      <c r="D61" s="186" t="s">
        <v>30</v>
      </c>
      <c r="E61" s="187"/>
      <c r="F61" s="187"/>
      <c r="G61" s="187"/>
      <c r="H61" s="187"/>
      <c r="I61" s="187"/>
      <c r="J61" s="187"/>
      <c r="K61" s="187"/>
      <c r="L61" s="187"/>
      <c r="M61" s="188"/>
      <c r="N61" s="15" t="s">
        <v>11</v>
      </c>
      <c r="O61" s="189">
        <v>900</v>
      </c>
      <c r="P61" s="187"/>
      <c r="Q61" s="16" t="s">
        <v>19</v>
      </c>
      <c r="R61" s="192">
        <f>A61*O61</f>
        <v>0</v>
      </c>
      <c r="S61" s="193"/>
      <c r="T61" s="193"/>
      <c r="U61" s="194"/>
    </row>
    <row r="62" spans="1:21" x14ac:dyDescent="0.25">
      <c r="A62" s="101"/>
      <c r="B62" s="102"/>
      <c r="C62" s="103"/>
      <c r="D62" s="74" t="s">
        <v>31</v>
      </c>
      <c r="E62" s="75"/>
      <c r="F62" s="75"/>
      <c r="G62" s="75"/>
      <c r="H62" s="75"/>
      <c r="I62" s="75"/>
      <c r="J62" s="75"/>
      <c r="K62" s="75"/>
      <c r="L62" s="75"/>
      <c r="M62" s="76"/>
      <c r="N62" s="17" t="s">
        <v>11</v>
      </c>
      <c r="O62" s="125">
        <v>1100</v>
      </c>
      <c r="P62" s="75"/>
      <c r="Q62" s="18" t="s">
        <v>19</v>
      </c>
      <c r="R62" s="150">
        <f>A62*O62</f>
        <v>0</v>
      </c>
      <c r="S62" s="151"/>
      <c r="T62" s="151"/>
      <c r="U62" s="152"/>
    </row>
    <row r="63" spans="1:21" x14ac:dyDescent="0.25">
      <c r="A63" s="101"/>
      <c r="B63" s="102"/>
      <c r="C63" s="103"/>
      <c r="D63" s="74" t="s">
        <v>32</v>
      </c>
      <c r="E63" s="75"/>
      <c r="F63" s="75"/>
      <c r="G63" s="75"/>
      <c r="H63" s="75"/>
      <c r="I63" s="75"/>
      <c r="J63" s="75"/>
      <c r="K63" s="75"/>
      <c r="L63" s="75"/>
      <c r="M63" s="76"/>
      <c r="N63" s="11" t="s">
        <v>11</v>
      </c>
      <c r="O63" s="125">
        <v>1300</v>
      </c>
      <c r="P63" s="75"/>
      <c r="Q63" s="14" t="s">
        <v>19</v>
      </c>
      <c r="R63" s="150">
        <f t="shared" ref="R63:R75" si="2">A63*O63</f>
        <v>0</v>
      </c>
      <c r="S63" s="151"/>
      <c r="T63" s="151"/>
      <c r="U63" s="152"/>
    </row>
    <row r="64" spans="1:21" x14ac:dyDescent="0.25">
      <c r="A64" s="101"/>
      <c r="B64" s="102"/>
      <c r="C64" s="103"/>
      <c r="D64" s="74" t="s">
        <v>33</v>
      </c>
      <c r="E64" s="75"/>
      <c r="F64" s="75"/>
      <c r="G64" s="75"/>
      <c r="H64" s="75"/>
      <c r="I64" s="75"/>
      <c r="J64" s="75"/>
      <c r="K64" s="75"/>
      <c r="L64" s="75"/>
      <c r="M64" s="76"/>
      <c r="N64" s="11" t="s">
        <v>11</v>
      </c>
      <c r="O64" s="125">
        <v>1500</v>
      </c>
      <c r="P64" s="75"/>
      <c r="Q64" s="14" t="s">
        <v>19</v>
      </c>
      <c r="R64" s="150">
        <f t="shared" si="2"/>
        <v>0</v>
      </c>
      <c r="S64" s="151"/>
      <c r="T64" s="151"/>
      <c r="U64" s="152"/>
    </row>
    <row r="65" spans="1:21" x14ac:dyDescent="0.25">
      <c r="A65" s="101"/>
      <c r="B65" s="102"/>
      <c r="C65" s="103"/>
      <c r="D65" s="74" t="s">
        <v>34</v>
      </c>
      <c r="E65" s="75"/>
      <c r="F65" s="75"/>
      <c r="G65" s="75"/>
      <c r="H65" s="75"/>
      <c r="I65" s="75"/>
      <c r="J65" s="75"/>
      <c r="K65" s="75"/>
      <c r="L65" s="75"/>
      <c r="M65" s="76"/>
      <c r="N65" s="11" t="s">
        <v>11</v>
      </c>
      <c r="O65" s="125">
        <v>1700</v>
      </c>
      <c r="P65" s="75"/>
      <c r="Q65" s="14" t="s">
        <v>19</v>
      </c>
      <c r="R65" s="150">
        <f t="shared" si="2"/>
        <v>0</v>
      </c>
      <c r="S65" s="151"/>
      <c r="T65" s="151"/>
      <c r="U65" s="152"/>
    </row>
    <row r="66" spans="1:21" x14ac:dyDescent="0.25">
      <c r="A66" s="101"/>
      <c r="B66" s="102"/>
      <c r="C66" s="103"/>
      <c r="D66" s="74" t="s">
        <v>35</v>
      </c>
      <c r="E66" s="75"/>
      <c r="F66" s="75"/>
      <c r="G66" s="75"/>
      <c r="H66" s="75"/>
      <c r="I66" s="75"/>
      <c r="J66" s="75"/>
      <c r="K66" s="75"/>
      <c r="L66" s="75"/>
      <c r="M66" s="76"/>
      <c r="N66" s="11" t="s">
        <v>11</v>
      </c>
      <c r="O66" s="125">
        <v>1900</v>
      </c>
      <c r="P66" s="75"/>
      <c r="Q66" s="14" t="s">
        <v>19</v>
      </c>
      <c r="R66" s="150">
        <f t="shared" si="2"/>
        <v>0</v>
      </c>
      <c r="S66" s="151"/>
      <c r="T66" s="151"/>
      <c r="U66" s="152"/>
    </row>
    <row r="67" spans="1:21" x14ac:dyDescent="0.25">
      <c r="A67" s="101"/>
      <c r="B67" s="102"/>
      <c r="C67" s="103"/>
      <c r="D67" s="74" t="s">
        <v>36</v>
      </c>
      <c r="E67" s="75"/>
      <c r="F67" s="75"/>
      <c r="G67" s="75"/>
      <c r="H67" s="75"/>
      <c r="I67" s="75"/>
      <c r="J67" s="75"/>
      <c r="K67" s="75"/>
      <c r="L67" s="75"/>
      <c r="M67" s="76"/>
      <c r="N67" s="11" t="s">
        <v>11</v>
      </c>
      <c r="O67" s="125">
        <v>2100</v>
      </c>
      <c r="P67" s="75"/>
      <c r="Q67" s="14" t="s">
        <v>19</v>
      </c>
      <c r="R67" s="150">
        <f t="shared" si="2"/>
        <v>0</v>
      </c>
      <c r="S67" s="151"/>
      <c r="T67" s="151"/>
      <c r="U67" s="152"/>
    </row>
    <row r="68" spans="1:21" x14ac:dyDescent="0.25">
      <c r="A68" s="101"/>
      <c r="B68" s="102"/>
      <c r="C68" s="103"/>
      <c r="D68" s="74" t="s">
        <v>37</v>
      </c>
      <c r="E68" s="75"/>
      <c r="F68" s="75"/>
      <c r="G68" s="75"/>
      <c r="H68" s="75"/>
      <c r="I68" s="75"/>
      <c r="J68" s="75"/>
      <c r="K68" s="75"/>
      <c r="L68" s="75"/>
      <c r="M68" s="76"/>
      <c r="N68" s="11" t="s">
        <v>11</v>
      </c>
      <c r="O68" s="125">
        <v>2300</v>
      </c>
      <c r="P68" s="75"/>
      <c r="Q68" s="14" t="s">
        <v>19</v>
      </c>
      <c r="R68" s="150">
        <f t="shared" si="2"/>
        <v>0</v>
      </c>
      <c r="S68" s="151"/>
      <c r="T68" s="151"/>
      <c r="U68" s="152"/>
    </row>
    <row r="69" spans="1:21" x14ac:dyDescent="0.25">
      <c r="A69" s="101"/>
      <c r="B69" s="102"/>
      <c r="C69" s="103"/>
      <c r="D69" s="74" t="s">
        <v>38</v>
      </c>
      <c r="E69" s="75"/>
      <c r="F69" s="75"/>
      <c r="G69" s="75"/>
      <c r="H69" s="75"/>
      <c r="I69" s="75"/>
      <c r="J69" s="75"/>
      <c r="K69" s="75"/>
      <c r="L69" s="75"/>
      <c r="M69" s="76"/>
      <c r="N69" s="11" t="s">
        <v>11</v>
      </c>
      <c r="O69" s="125">
        <v>2800</v>
      </c>
      <c r="P69" s="75"/>
      <c r="Q69" s="14" t="s">
        <v>19</v>
      </c>
      <c r="R69" s="150">
        <f t="shared" si="2"/>
        <v>0</v>
      </c>
      <c r="S69" s="151"/>
      <c r="T69" s="151"/>
      <c r="U69" s="152"/>
    </row>
    <row r="70" spans="1:21" x14ac:dyDescent="0.25">
      <c r="A70" s="101"/>
      <c r="B70" s="102"/>
      <c r="C70" s="103"/>
      <c r="D70" s="74" t="s">
        <v>39</v>
      </c>
      <c r="E70" s="75"/>
      <c r="F70" s="75"/>
      <c r="G70" s="75"/>
      <c r="H70" s="75"/>
      <c r="I70" s="75"/>
      <c r="J70" s="75"/>
      <c r="K70" s="75"/>
      <c r="L70" s="75"/>
      <c r="M70" s="76"/>
      <c r="N70" s="11" t="s">
        <v>11</v>
      </c>
      <c r="O70" s="125">
        <v>4000</v>
      </c>
      <c r="P70" s="75"/>
      <c r="Q70" s="14" t="s">
        <v>19</v>
      </c>
      <c r="R70" s="150">
        <f t="shared" si="2"/>
        <v>0</v>
      </c>
      <c r="S70" s="151"/>
      <c r="T70" s="151"/>
      <c r="U70" s="152"/>
    </row>
    <row r="71" spans="1:21" x14ac:dyDescent="0.25">
      <c r="A71" s="101"/>
      <c r="B71" s="102"/>
      <c r="C71" s="103"/>
      <c r="D71" s="74" t="s">
        <v>40</v>
      </c>
      <c r="E71" s="75"/>
      <c r="F71" s="75"/>
      <c r="G71" s="75"/>
      <c r="H71" s="75"/>
      <c r="I71" s="75"/>
      <c r="J71" s="75"/>
      <c r="K71" s="75"/>
      <c r="L71" s="75"/>
      <c r="M71" s="76"/>
      <c r="N71" s="11" t="s">
        <v>11</v>
      </c>
      <c r="O71" s="125">
        <v>4200</v>
      </c>
      <c r="P71" s="75"/>
      <c r="Q71" s="14" t="s">
        <v>19</v>
      </c>
      <c r="R71" s="150">
        <f t="shared" si="2"/>
        <v>0</v>
      </c>
      <c r="S71" s="151"/>
      <c r="T71" s="151"/>
      <c r="U71" s="152"/>
    </row>
    <row r="72" spans="1:21" x14ac:dyDescent="0.25">
      <c r="A72" s="101"/>
      <c r="B72" s="102"/>
      <c r="C72" s="103"/>
      <c r="D72" s="74" t="s">
        <v>41</v>
      </c>
      <c r="E72" s="75"/>
      <c r="F72" s="75"/>
      <c r="G72" s="75"/>
      <c r="H72" s="75"/>
      <c r="I72" s="75"/>
      <c r="J72" s="75"/>
      <c r="K72" s="75"/>
      <c r="L72" s="75"/>
      <c r="M72" s="76"/>
      <c r="N72" s="11" t="s">
        <v>11</v>
      </c>
      <c r="O72" s="125">
        <v>5000</v>
      </c>
      <c r="P72" s="75"/>
      <c r="Q72" s="14" t="s">
        <v>19</v>
      </c>
      <c r="R72" s="150">
        <f t="shared" si="2"/>
        <v>0</v>
      </c>
      <c r="S72" s="151"/>
      <c r="T72" s="151"/>
      <c r="U72" s="152"/>
    </row>
    <row r="73" spans="1:21" x14ac:dyDescent="0.25">
      <c r="A73" s="101"/>
      <c r="B73" s="102"/>
      <c r="C73" s="103"/>
      <c r="D73" s="74" t="s">
        <v>42</v>
      </c>
      <c r="E73" s="75"/>
      <c r="F73" s="75"/>
      <c r="G73" s="75"/>
      <c r="H73" s="75"/>
      <c r="I73" s="75"/>
      <c r="J73" s="75"/>
      <c r="K73" s="75"/>
      <c r="L73" s="75"/>
      <c r="M73" s="76"/>
      <c r="N73" s="11" t="s">
        <v>11</v>
      </c>
      <c r="O73" s="125">
        <v>5500</v>
      </c>
      <c r="P73" s="75"/>
      <c r="Q73" s="14" t="s">
        <v>19</v>
      </c>
      <c r="R73" s="150">
        <f t="shared" si="2"/>
        <v>0</v>
      </c>
      <c r="S73" s="151"/>
      <c r="T73" s="151"/>
      <c r="U73" s="152"/>
    </row>
    <row r="74" spans="1:21" x14ac:dyDescent="0.25">
      <c r="A74" s="101"/>
      <c r="B74" s="102"/>
      <c r="C74" s="103"/>
      <c r="D74" s="74" t="s">
        <v>43</v>
      </c>
      <c r="E74" s="75"/>
      <c r="F74" s="75"/>
      <c r="G74" s="75"/>
      <c r="H74" s="75"/>
      <c r="I74" s="75"/>
      <c r="J74" s="75"/>
      <c r="K74" s="75"/>
      <c r="L74" s="75"/>
      <c r="M74" s="76"/>
      <c r="N74" s="11" t="s">
        <v>11</v>
      </c>
      <c r="O74" s="125">
        <v>6000</v>
      </c>
      <c r="P74" s="75"/>
      <c r="Q74" s="14" t="s">
        <v>19</v>
      </c>
      <c r="R74" s="150">
        <f t="shared" si="2"/>
        <v>0</v>
      </c>
      <c r="S74" s="151"/>
      <c r="T74" s="151"/>
      <c r="U74" s="152"/>
    </row>
    <row r="75" spans="1:21" x14ac:dyDescent="0.25">
      <c r="A75" s="101"/>
      <c r="B75" s="102"/>
      <c r="C75" s="103"/>
      <c r="D75" s="74" t="s">
        <v>44</v>
      </c>
      <c r="E75" s="75"/>
      <c r="F75" s="75"/>
      <c r="G75" s="75"/>
      <c r="H75" s="75"/>
      <c r="I75" s="75"/>
      <c r="J75" s="75"/>
      <c r="K75" s="75"/>
      <c r="L75" s="75"/>
      <c r="M75" s="76"/>
      <c r="N75" s="11" t="s">
        <v>11</v>
      </c>
      <c r="O75" s="125">
        <v>7500</v>
      </c>
      <c r="P75" s="75"/>
      <c r="Q75" s="14" t="s">
        <v>19</v>
      </c>
      <c r="R75" s="150">
        <f t="shared" si="2"/>
        <v>0</v>
      </c>
      <c r="S75" s="151"/>
      <c r="T75" s="151"/>
      <c r="U75" s="152"/>
    </row>
    <row r="76" spans="1:21" x14ac:dyDescent="0.25">
      <c r="A76" s="170" t="s">
        <v>48</v>
      </c>
      <c r="B76" s="171"/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2"/>
      <c r="R76" s="173">
        <f>SUM(R61:U75)</f>
        <v>0</v>
      </c>
      <c r="S76" s="174"/>
      <c r="T76" s="174"/>
      <c r="U76" s="175"/>
    </row>
    <row r="77" spans="1:21" ht="9.9499999999999993" customHeight="1" x14ac:dyDescent="0.25"/>
    <row r="78" spans="1:21" x14ac:dyDescent="0.25">
      <c r="A78" s="1" t="s">
        <v>49</v>
      </c>
    </row>
    <row r="79" spans="1:21" ht="15.75" thickBot="1" x14ac:dyDescent="0.3">
      <c r="A79" s="176" t="s">
        <v>14</v>
      </c>
      <c r="B79" s="179"/>
      <c r="C79" s="180"/>
      <c r="D79" s="176" t="s">
        <v>15</v>
      </c>
      <c r="E79" s="179"/>
      <c r="F79" s="179"/>
      <c r="G79" s="179"/>
      <c r="H79" s="179"/>
      <c r="I79" s="179"/>
      <c r="J79" s="179"/>
      <c r="K79" s="179"/>
      <c r="L79" s="179"/>
      <c r="M79" s="180"/>
      <c r="N79" s="176" t="s">
        <v>50</v>
      </c>
      <c r="O79" s="179"/>
      <c r="P79" s="179"/>
      <c r="Q79" s="180"/>
      <c r="R79" s="176" t="s">
        <v>17</v>
      </c>
      <c r="S79" s="179"/>
      <c r="T79" s="179"/>
      <c r="U79" s="180"/>
    </row>
    <row r="80" spans="1:21" ht="15.75" thickTop="1" x14ac:dyDescent="0.25">
      <c r="A80" s="183"/>
      <c r="B80" s="184"/>
      <c r="C80" s="185"/>
      <c r="D80" s="186" t="s">
        <v>30</v>
      </c>
      <c r="E80" s="187"/>
      <c r="F80" s="187"/>
      <c r="G80" s="187"/>
      <c r="H80" s="187"/>
      <c r="I80" s="187"/>
      <c r="J80" s="187"/>
      <c r="K80" s="187"/>
      <c r="L80" s="187"/>
      <c r="M80" s="188"/>
      <c r="N80" s="9" t="s">
        <v>11</v>
      </c>
      <c r="O80" s="189">
        <v>550</v>
      </c>
      <c r="P80" s="187"/>
      <c r="Q80" s="13" t="s">
        <v>19</v>
      </c>
      <c r="R80" s="192">
        <f>A80*O80</f>
        <v>0</v>
      </c>
      <c r="S80" s="193"/>
      <c r="T80" s="193"/>
      <c r="U80" s="194"/>
    </row>
    <row r="81" spans="1:21" x14ac:dyDescent="0.25">
      <c r="A81" s="101"/>
      <c r="B81" s="102"/>
      <c r="C81" s="103"/>
      <c r="D81" s="74" t="s">
        <v>31</v>
      </c>
      <c r="E81" s="75"/>
      <c r="F81" s="75"/>
      <c r="G81" s="75"/>
      <c r="H81" s="75"/>
      <c r="I81" s="75"/>
      <c r="J81" s="75"/>
      <c r="K81" s="75"/>
      <c r="L81" s="75"/>
      <c r="M81" s="76"/>
      <c r="N81" s="11" t="s">
        <v>11</v>
      </c>
      <c r="O81" s="125">
        <v>580</v>
      </c>
      <c r="P81" s="75"/>
      <c r="Q81" s="14" t="s">
        <v>19</v>
      </c>
      <c r="R81" s="150">
        <f>A81*O81</f>
        <v>0</v>
      </c>
      <c r="S81" s="151"/>
      <c r="T81" s="151"/>
      <c r="U81" s="152"/>
    </row>
    <row r="82" spans="1:21" x14ac:dyDescent="0.25">
      <c r="A82" s="101"/>
      <c r="B82" s="102"/>
      <c r="C82" s="103"/>
      <c r="D82" s="74" t="s">
        <v>32</v>
      </c>
      <c r="E82" s="75"/>
      <c r="F82" s="75"/>
      <c r="G82" s="75"/>
      <c r="H82" s="75"/>
      <c r="I82" s="75"/>
      <c r="J82" s="75"/>
      <c r="K82" s="75"/>
      <c r="L82" s="75"/>
      <c r="M82" s="76"/>
      <c r="N82" s="11" t="s">
        <v>11</v>
      </c>
      <c r="O82" s="125">
        <v>700</v>
      </c>
      <c r="P82" s="75"/>
      <c r="Q82" s="14" t="s">
        <v>19</v>
      </c>
      <c r="R82" s="150">
        <f t="shared" ref="R82:R88" si="3">A82*O82</f>
        <v>0</v>
      </c>
      <c r="S82" s="151"/>
      <c r="T82" s="151"/>
      <c r="U82" s="152"/>
    </row>
    <row r="83" spans="1:21" x14ac:dyDescent="0.25">
      <c r="A83" s="101"/>
      <c r="B83" s="102"/>
      <c r="C83" s="103"/>
      <c r="D83" s="74" t="s">
        <v>33</v>
      </c>
      <c r="E83" s="75"/>
      <c r="F83" s="75"/>
      <c r="G83" s="75"/>
      <c r="H83" s="75"/>
      <c r="I83" s="75"/>
      <c r="J83" s="75"/>
      <c r="K83" s="75"/>
      <c r="L83" s="75"/>
      <c r="M83" s="76"/>
      <c r="N83" s="11" t="s">
        <v>11</v>
      </c>
      <c r="O83" s="125">
        <v>875</v>
      </c>
      <c r="P83" s="75"/>
      <c r="Q83" s="14" t="s">
        <v>19</v>
      </c>
      <c r="R83" s="150">
        <f t="shared" si="3"/>
        <v>0</v>
      </c>
      <c r="S83" s="151"/>
      <c r="T83" s="151"/>
      <c r="U83" s="152"/>
    </row>
    <row r="84" spans="1:21" x14ac:dyDescent="0.25">
      <c r="A84" s="101"/>
      <c r="B84" s="102"/>
      <c r="C84" s="103"/>
      <c r="D84" s="74" t="s">
        <v>34</v>
      </c>
      <c r="E84" s="75"/>
      <c r="F84" s="75"/>
      <c r="G84" s="75"/>
      <c r="H84" s="75"/>
      <c r="I84" s="75"/>
      <c r="J84" s="75"/>
      <c r="K84" s="75"/>
      <c r="L84" s="75"/>
      <c r="M84" s="76"/>
      <c r="N84" s="11" t="s">
        <v>11</v>
      </c>
      <c r="O84" s="125">
        <v>900</v>
      </c>
      <c r="P84" s="75"/>
      <c r="Q84" s="14" t="s">
        <v>19</v>
      </c>
      <c r="R84" s="150">
        <f t="shared" si="3"/>
        <v>0</v>
      </c>
      <c r="S84" s="151"/>
      <c r="T84" s="151"/>
      <c r="U84" s="152"/>
    </row>
    <row r="85" spans="1:21" x14ac:dyDescent="0.25">
      <c r="A85" s="101"/>
      <c r="B85" s="102"/>
      <c r="C85" s="103"/>
      <c r="D85" s="74" t="s">
        <v>35</v>
      </c>
      <c r="E85" s="75"/>
      <c r="F85" s="75"/>
      <c r="G85" s="75"/>
      <c r="H85" s="75"/>
      <c r="I85" s="75"/>
      <c r="J85" s="75"/>
      <c r="K85" s="75"/>
      <c r="L85" s="75"/>
      <c r="M85" s="76"/>
      <c r="N85" s="11" t="s">
        <v>11</v>
      </c>
      <c r="O85" s="125">
        <v>1200</v>
      </c>
      <c r="P85" s="75"/>
      <c r="Q85" s="14" t="s">
        <v>19</v>
      </c>
      <c r="R85" s="150">
        <f t="shared" si="3"/>
        <v>0</v>
      </c>
      <c r="S85" s="151"/>
      <c r="T85" s="151"/>
      <c r="U85" s="152"/>
    </row>
    <row r="86" spans="1:21" x14ac:dyDescent="0.25">
      <c r="A86" s="101"/>
      <c r="B86" s="102"/>
      <c r="C86" s="103"/>
      <c r="D86" s="74" t="s">
        <v>36</v>
      </c>
      <c r="E86" s="75"/>
      <c r="F86" s="75"/>
      <c r="G86" s="75"/>
      <c r="H86" s="75"/>
      <c r="I86" s="75"/>
      <c r="J86" s="75"/>
      <c r="K86" s="75"/>
      <c r="L86" s="75"/>
      <c r="M86" s="76"/>
      <c r="N86" s="11" t="s">
        <v>11</v>
      </c>
      <c r="O86" s="125">
        <v>1130</v>
      </c>
      <c r="P86" s="75"/>
      <c r="Q86" s="14" t="s">
        <v>19</v>
      </c>
      <c r="R86" s="150">
        <f t="shared" si="3"/>
        <v>0</v>
      </c>
      <c r="S86" s="151"/>
      <c r="T86" s="151"/>
      <c r="U86" s="152"/>
    </row>
    <row r="87" spans="1:21" x14ac:dyDescent="0.25">
      <c r="A87" s="101"/>
      <c r="B87" s="102"/>
      <c r="C87" s="103"/>
      <c r="D87" s="74" t="s">
        <v>37</v>
      </c>
      <c r="E87" s="75"/>
      <c r="F87" s="75"/>
      <c r="G87" s="75"/>
      <c r="H87" s="75"/>
      <c r="I87" s="75"/>
      <c r="J87" s="75"/>
      <c r="K87" s="75"/>
      <c r="L87" s="75"/>
      <c r="M87" s="76"/>
      <c r="N87" s="11" t="s">
        <v>11</v>
      </c>
      <c r="O87" s="125">
        <v>1500</v>
      </c>
      <c r="P87" s="75"/>
      <c r="Q87" s="14" t="s">
        <v>19</v>
      </c>
      <c r="R87" s="150">
        <f t="shared" si="3"/>
        <v>0</v>
      </c>
      <c r="S87" s="151"/>
      <c r="T87" s="151"/>
      <c r="U87" s="152"/>
    </row>
    <row r="88" spans="1:21" x14ac:dyDescent="0.25">
      <c r="A88" s="101"/>
      <c r="B88" s="102"/>
      <c r="C88" s="103"/>
      <c r="D88" s="74" t="s">
        <v>38</v>
      </c>
      <c r="E88" s="75"/>
      <c r="F88" s="75"/>
      <c r="G88" s="75"/>
      <c r="H88" s="75"/>
      <c r="I88" s="75"/>
      <c r="J88" s="75"/>
      <c r="K88" s="75"/>
      <c r="L88" s="75"/>
      <c r="M88" s="76"/>
      <c r="N88" s="11" t="s">
        <v>11</v>
      </c>
      <c r="O88" s="125">
        <v>1900</v>
      </c>
      <c r="P88" s="75"/>
      <c r="Q88" s="14" t="s">
        <v>19</v>
      </c>
      <c r="R88" s="150">
        <f t="shared" si="3"/>
        <v>0</v>
      </c>
      <c r="S88" s="151"/>
      <c r="T88" s="151"/>
      <c r="U88" s="152"/>
    </row>
    <row r="89" spans="1:21" x14ac:dyDescent="0.25">
      <c r="A89" s="170" t="s">
        <v>52</v>
      </c>
      <c r="B89" s="171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1"/>
      <c r="Q89" s="172"/>
      <c r="R89" s="173">
        <f>SUM(R80:U88)</f>
        <v>0</v>
      </c>
      <c r="S89" s="174"/>
      <c r="T89" s="174"/>
      <c r="U89" s="175"/>
    </row>
    <row r="90" spans="1:21" ht="9.9499999999999993" customHeight="1" x14ac:dyDescent="0.25"/>
    <row r="91" spans="1:21" x14ac:dyDescent="0.25">
      <c r="A91" s="1" t="s">
        <v>366</v>
      </c>
    </row>
    <row r="92" spans="1:21" ht="15.75" thickBot="1" x14ac:dyDescent="0.3">
      <c r="A92" s="176" t="s">
        <v>14</v>
      </c>
      <c r="B92" s="179"/>
      <c r="C92" s="180"/>
      <c r="D92" s="176" t="s">
        <v>15</v>
      </c>
      <c r="E92" s="179"/>
      <c r="F92" s="179"/>
      <c r="G92" s="179"/>
      <c r="H92" s="179"/>
      <c r="I92" s="179"/>
      <c r="J92" s="179"/>
      <c r="K92" s="179"/>
      <c r="L92" s="179"/>
      <c r="M92" s="180"/>
      <c r="N92" s="176" t="s">
        <v>16</v>
      </c>
      <c r="O92" s="179"/>
      <c r="P92" s="179"/>
      <c r="Q92" s="180"/>
      <c r="R92" s="176" t="s">
        <v>17</v>
      </c>
      <c r="S92" s="179"/>
      <c r="T92" s="179"/>
      <c r="U92" s="180"/>
    </row>
    <row r="93" spans="1:21" ht="15.75" thickTop="1" x14ac:dyDescent="0.25">
      <c r="A93" s="183"/>
      <c r="B93" s="184"/>
      <c r="C93" s="185"/>
      <c r="D93" s="186" t="s">
        <v>30</v>
      </c>
      <c r="E93" s="187"/>
      <c r="F93" s="187"/>
      <c r="G93" s="187"/>
      <c r="H93" s="187"/>
      <c r="I93" s="187"/>
      <c r="J93" s="187"/>
      <c r="K93" s="187"/>
      <c r="L93" s="187"/>
      <c r="M93" s="188"/>
      <c r="N93" s="9" t="s">
        <v>11</v>
      </c>
      <c r="O93" s="189">
        <v>30</v>
      </c>
      <c r="P93" s="187"/>
      <c r="Q93" s="10" t="s">
        <v>45</v>
      </c>
      <c r="R93" s="192">
        <f>A93*O93</f>
        <v>0</v>
      </c>
      <c r="S93" s="193"/>
      <c r="T93" s="193"/>
      <c r="U93" s="194"/>
    </row>
    <row r="94" spans="1:21" x14ac:dyDescent="0.25">
      <c r="A94" s="101"/>
      <c r="B94" s="102"/>
      <c r="C94" s="103"/>
      <c r="D94" s="74" t="s">
        <v>31</v>
      </c>
      <c r="E94" s="75"/>
      <c r="F94" s="75"/>
      <c r="G94" s="75"/>
      <c r="H94" s="75"/>
      <c r="I94" s="75"/>
      <c r="J94" s="75"/>
      <c r="K94" s="75"/>
      <c r="L94" s="75"/>
      <c r="M94" s="76"/>
      <c r="N94" s="11" t="s">
        <v>11</v>
      </c>
      <c r="O94" s="125">
        <v>35</v>
      </c>
      <c r="P94" s="75"/>
      <c r="Q94" s="12" t="s">
        <v>45</v>
      </c>
      <c r="R94" s="150">
        <f>A94*O94</f>
        <v>0</v>
      </c>
      <c r="S94" s="151"/>
      <c r="T94" s="151"/>
      <c r="U94" s="152"/>
    </row>
    <row r="95" spans="1:21" x14ac:dyDescent="0.25">
      <c r="A95" s="101"/>
      <c r="B95" s="102"/>
      <c r="C95" s="103"/>
      <c r="D95" s="74" t="s">
        <v>32</v>
      </c>
      <c r="E95" s="75"/>
      <c r="F95" s="75"/>
      <c r="G95" s="75"/>
      <c r="H95" s="75"/>
      <c r="I95" s="75"/>
      <c r="J95" s="75"/>
      <c r="K95" s="75"/>
      <c r="L95" s="75"/>
      <c r="M95" s="76"/>
      <c r="N95" s="11" t="s">
        <v>11</v>
      </c>
      <c r="O95" s="125">
        <v>45</v>
      </c>
      <c r="P95" s="75"/>
      <c r="Q95" s="12" t="s">
        <v>45</v>
      </c>
      <c r="R95" s="150">
        <f t="shared" ref="R95:R102" si="4">A95*O95</f>
        <v>0</v>
      </c>
      <c r="S95" s="151"/>
      <c r="T95" s="151"/>
      <c r="U95" s="152"/>
    </row>
    <row r="96" spans="1:21" x14ac:dyDescent="0.25">
      <c r="A96" s="101"/>
      <c r="B96" s="102"/>
      <c r="C96" s="103"/>
      <c r="D96" s="74" t="s">
        <v>34</v>
      </c>
      <c r="E96" s="75"/>
      <c r="F96" s="75"/>
      <c r="G96" s="75"/>
      <c r="H96" s="75"/>
      <c r="I96" s="75"/>
      <c r="J96" s="75"/>
      <c r="K96" s="75"/>
      <c r="L96" s="75"/>
      <c r="M96" s="76"/>
      <c r="N96" s="11" t="s">
        <v>11</v>
      </c>
      <c r="O96" s="125">
        <v>55</v>
      </c>
      <c r="P96" s="75"/>
      <c r="Q96" s="12" t="s">
        <v>45</v>
      </c>
      <c r="R96" s="150">
        <f t="shared" si="4"/>
        <v>0</v>
      </c>
      <c r="S96" s="151"/>
      <c r="T96" s="151"/>
      <c r="U96" s="152"/>
    </row>
    <row r="97" spans="1:21" x14ac:dyDescent="0.25">
      <c r="A97" s="101"/>
      <c r="B97" s="102"/>
      <c r="C97" s="103"/>
      <c r="D97" s="74" t="s">
        <v>36</v>
      </c>
      <c r="E97" s="75"/>
      <c r="F97" s="75"/>
      <c r="G97" s="75"/>
      <c r="H97" s="75"/>
      <c r="I97" s="75"/>
      <c r="J97" s="75"/>
      <c r="K97" s="75"/>
      <c r="L97" s="75"/>
      <c r="M97" s="76"/>
      <c r="N97" s="11" t="s">
        <v>11</v>
      </c>
      <c r="O97" s="125">
        <v>65</v>
      </c>
      <c r="P97" s="75"/>
      <c r="Q97" s="12" t="s">
        <v>45</v>
      </c>
      <c r="R97" s="150">
        <f t="shared" si="4"/>
        <v>0</v>
      </c>
      <c r="S97" s="151"/>
      <c r="T97" s="151"/>
      <c r="U97" s="152"/>
    </row>
    <row r="98" spans="1:21" x14ac:dyDescent="0.25">
      <c r="A98" s="101"/>
      <c r="B98" s="102"/>
      <c r="C98" s="103"/>
      <c r="D98" s="74" t="s">
        <v>38</v>
      </c>
      <c r="E98" s="75"/>
      <c r="F98" s="75"/>
      <c r="G98" s="75"/>
      <c r="H98" s="75"/>
      <c r="I98" s="75"/>
      <c r="J98" s="75"/>
      <c r="K98" s="75"/>
      <c r="L98" s="75"/>
      <c r="M98" s="76"/>
      <c r="N98" s="11" t="s">
        <v>11</v>
      </c>
      <c r="O98" s="125">
        <v>90</v>
      </c>
      <c r="P98" s="75"/>
      <c r="Q98" s="12" t="s">
        <v>45</v>
      </c>
      <c r="R98" s="150">
        <f t="shared" si="4"/>
        <v>0</v>
      </c>
      <c r="S98" s="151"/>
      <c r="T98" s="151"/>
      <c r="U98" s="152"/>
    </row>
    <row r="99" spans="1:21" x14ac:dyDescent="0.25">
      <c r="A99" s="101"/>
      <c r="B99" s="102"/>
      <c r="C99" s="103"/>
      <c r="D99" s="74" t="s">
        <v>39</v>
      </c>
      <c r="E99" s="75"/>
      <c r="F99" s="75"/>
      <c r="G99" s="75"/>
      <c r="H99" s="75"/>
      <c r="I99" s="75"/>
      <c r="J99" s="75"/>
      <c r="K99" s="75"/>
      <c r="L99" s="75"/>
      <c r="M99" s="76"/>
      <c r="N99" s="11" t="s">
        <v>11</v>
      </c>
      <c r="O99" s="125">
        <v>100</v>
      </c>
      <c r="P99" s="75"/>
      <c r="Q99" s="12" t="s">
        <v>45</v>
      </c>
      <c r="R99" s="150">
        <f t="shared" si="4"/>
        <v>0</v>
      </c>
      <c r="S99" s="151"/>
      <c r="T99" s="151"/>
      <c r="U99" s="152"/>
    </row>
    <row r="100" spans="1:21" x14ac:dyDescent="0.25">
      <c r="A100" s="101"/>
      <c r="B100" s="102"/>
      <c r="C100" s="103"/>
      <c r="D100" s="74" t="s">
        <v>40</v>
      </c>
      <c r="E100" s="75"/>
      <c r="F100" s="75"/>
      <c r="G100" s="75"/>
      <c r="H100" s="75"/>
      <c r="I100" s="75"/>
      <c r="J100" s="75"/>
      <c r="K100" s="75"/>
      <c r="L100" s="75"/>
      <c r="M100" s="76"/>
      <c r="N100" s="11" t="s">
        <v>11</v>
      </c>
      <c r="O100" s="125">
        <v>115</v>
      </c>
      <c r="P100" s="75"/>
      <c r="Q100" s="12" t="s">
        <v>45</v>
      </c>
      <c r="R100" s="150">
        <f t="shared" si="4"/>
        <v>0</v>
      </c>
      <c r="S100" s="151"/>
      <c r="T100" s="151"/>
      <c r="U100" s="152"/>
    </row>
    <row r="101" spans="1:21" x14ac:dyDescent="0.25">
      <c r="A101" s="101"/>
      <c r="B101" s="102"/>
      <c r="C101" s="103"/>
      <c r="D101" s="74" t="s">
        <v>41</v>
      </c>
      <c r="E101" s="75"/>
      <c r="F101" s="75"/>
      <c r="G101" s="75"/>
      <c r="H101" s="75"/>
      <c r="I101" s="75"/>
      <c r="J101" s="75"/>
      <c r="K101" s="75"/>
      <c r="L101" s="75"/>
      <c r="M101" s="76"/>
      <c r="N101" s="11" t="s">
        <v>11</v>
      </c>
      <c r="O101" s="125">
        <v>130</v>
      </c>
      <c r="P101" s="75"/>
      <c r="Q101" s="12" t="s">
        <v>45</v>
      </c>
      <c r="R101" s="150">
        <f t="shared" si="4"/>
        <v>0</v>
      </c>
      <c r="S101" s="151"/>
      <c r="T101" s="151"/>
      <c r="U101" s="152"/>
    </row>
    <row r="102" spans="1:21" x14ac:dyDescent="0.25">
      <c r="A102" s="101"/>
      <c r="B102" s="102"/>
      <c r="C102" s="103"/>
      <c r="D102" s="74" t="s">
        <v>42</v>
      </c>
      <c r="E102" s="75"/>
      <c r="F102" s="75"/>
      <c r="G102" s="75"/>
      <c r="H102" s="75"/>
      <c r="I102" s="75"/>
      <c r="J102" s="75"/>
      <c r="K102" s="75"/>
      <c r="L102" s="75"/>
      <c r="M102" s="76"/>
      <c r="N102" s="11" t="s">
        <v>11</v>
      </c>
      <c r="O102" s="125">
        <v>150</v>
      </c>
      <c r="P102" s="75"/>
      <c r="Q102" s="12" t="s">
        <v>45</v>
      </c>
      <c r="R102" s="150">
        <f t="shared" si="4"/>
        <v>0</v>
      </c>
      <c r="S102" s="151"/>
      <c r="T102" s="151"/>
      <c r="U102" s="152"/>
    </row>
    <row r="103" spans="1:21" x14ac:dyDescent="0.25">
      <c r="A103" s="170" t="s">
        <v>53</v>
      </c>
      <c r="B103" s="171"/>
      <c r="C103" s="171"/>
      <c r="D103" s="171"/>
      <c r="E103" s="171"/>
      <c r="F103" s="171"/>
      <c r="G103" s="171"/>
      <c r="H103" s="171"/>
      <c r="I103" s="171"/>
      <c r="J103" s="171"/>
      <c r="K103" s="171"/>
      <c r="L103" s="171"/>
      <c r="M103" s="171"/>
      <c r="N103" s="171"/>
      <c r="O103" s="171"/>
      <c r="P103" s="171"/>
      <c r="Q103" s="172"/>
      <c r="R103" s="173">
        <f>SUM(R93:U102)</f>
        <v>0</v>
      </c>
      <c r="S103" s="174"/>
      <c r="T103" s="174"/>
      <c r="U103" s="175"/>
    </row>
    <row r="109" spans="1:21" x14ac:dyDescent="0.25">
      <c r="A109" s="90" t="s">
        <v>46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2"/>
      <c r="R109" s="206">
        <f>SUM(R76,R89,R103)</f>
        <v>0</v>
      </c>
      <c r="S109" s="207"/>
      <c r="T109" s="207"/>
      <c r="U109" s="208"/>
    </row>
    <row r="111" spans="1:21" x14ac:dyDescent="0.25">
      <c r="A111" s="1" t="s">
        <v>54</v>
      </c>
    </row>
    <row r="112" spans="1:21" ht="15.75" thickBot="1" x14ac:dyDescent="0.3">
      <c r="A112" s="176" t="s">
        <v>14</v>
      </c>
      <c r="B112" s="179"/>
      <c r="C112" s="180"/>
      <c r="D112" s="176" t="s">
        <v>15</v>
      </c>
      <c r="E112" s="179"/>
      <c r="F112" s="179"/>
      <c r="G112" s="179"/>
      <c r="H112" s="179"/>
      <c r="I112" s="179"/>
      <c r="J112" s="179"/>
      <c r="K112" s="179"/>
      <c r="L112" s="179"/>
      <c r="M112" s="180"/>
      <c r="N112" s="176" t="s">
        <v>16</v>
      </c>
      <c r="O112" s="179"/>
      <c r="P112" s="179"/>
      <c r="Q112" s="180"/>
      <c r="R112" s="176" t="s">
        <v>17</v>
      </c>
      <c r="S112" s="179"/>
      <c r="T112" s="179"/>
      <c r="U112" s="180"/>
    </row>
    <row r="113" spans="1:21" ht="15.75" thickTop="1" x14ac:dyDescent="0.25">
      <c r="A113" s="183"/>
      <c r="B113" s="184"/>
      <c r="C113" s="185"/>
      <c r="D113" s="186" t="s">
        <v>31</v>
      </c>
      <c r="E113" s="187"/>
      <c r="F113" s="187"/>
      <c r="G113" s="187"/>
      <c r="H113" s="187"/>
      <c r="I113" s="187"/>
      <c r="J113" s="187"/>
      <c r="K113" s="187"/>
      <c r="L113" s="187"/>
      <c r="M113" s="188"/>
      <c r="N113" s="9" t="s">
        <v>11</v>
      </c>
      <c r="O113" s="189">
        <v>400</v>
      </c>
      <c r="P113" s="187"/>
      <c r="Q113" s="19" t="s">
        <v>19</v>
      </c>
      <c r="R113" s="192">
        <f>A113*O113</f>
        <v>0</v>
      </c>
      <c r="S113" s="193"/>
      <c r="T113" s="193"/>
      <c r="U113" s="194"/>
    </row>
    <row r="114" spans="1:21" x14ac:dyDescent="0.25">
      <c r="A114" s="101"/>
      <c r="B114" s="102"/>
      <c r="C114" s="103"/>
      <c r="D114" s="74" t="s">
        <v>32</v>
      </c>
      <c r="E114" s="75"/>
      <c r="F114" s="75"/>
      <c r="G114" s="75"/>
      <c r="H114" s="75"/>
      <c r="I114" s="75"/>
      <c r="J114" s="75"/>
      <c r="K114" s="75"/>
      <c r="L114" s="75"/>
      <c r="M114" s="76"/>
      <c r="N114" s="11" t="s">
        <v>11</v>
      </c>
      <c r="O114" s="125">
        <v>420</v>
      </c>
      <c r="P114" s="75"/>
      <c r="Q114" s="20" t="s">
        <v>19</v>
      </c>
      <c r="R114" s="150">
        <f>A114*O114</f>
        <v>0</v>
      </c>
      <c r="S114" s="151"/>
      <c r="T114" s="151"/>
      <c r="U114" s="152"/>
    </row>
    <row r="115" spans="1:21" x14ac:dyDescent="0.25">
      <c r="A115" s="101"/>
      <c r="B115" s="102"/>
      <c r="C115" s="103"/>
      <c r="D115" s="74" t="s">
        <v>34</v>
      </c>
      <c r="E115" s="75"/>
      <c r="F115" s="75"/>
      <c r="G115" s="75"/>
      <c r="H115" s="75"/>
      <c r="I115" s="75"/>
      <c r="J115" s="75"/>
      <c r="K115" s="75"/>
      <c r="L115" s="75"/>
      <c r="M115" s="76"/>
      <c r="N115" s="11" t="s">
        <v>11</v>
      </c>
      <c r="O115" s="125">
        <v>480</v>
      </c>
      <c r="P115" s="75"/>
      <c r="Q115" s="20" t="s">
        <v>19</v>
      </c>
      <c r="R115" s="150">
        <f t="shared" ref="R115:R119" si="5">A115*O115</f>
        <v>0</v>
      </c>
      <c r="S115" s="151"/>
      <c r="T115" s="151"/>
      <c r="U115" s="152"/>
    </row>
    <row r="116" spans="1:21" x14ac:dyDescent="0.25">
      <c r="A116" s="101"/>
      <c r="B116" s="102"/>
      <c r="C116" s="103"/>
      <c r="D116" s="74" t="s">
        <v>36</v>
      </c>
      <c r="E116" s="75"/>
      <c r="F116" s="75"/>
      <c r="G116" s="75"/>
      <c r="H116" s="75"/>
      <c r="I116" s="75"/>
      <c r="J116" s="75"/>
      <c r="K116" s="75"/>
      <c r="L116" s="75"/>
      <c r="M116" s="76"/>
      <c r="N116" s="11" t="s">
        <v>11</v>
      </c>
      <c r="O116" s="125">
        <v>650</v>
      </c>
      <c r="P116" s="75"/>
      <c r="Q116" s="20" t="s">
        <v>19</v>
      </c>
      <c r="R116" s="150">
        <f t="shared" si="5"/>
        <v>0</v>
      </c>
      <c r="S116" s="151"/>
      <c r="T116" s="151"/>
      <c r="U116" s="152"/>
    </row>
    <row r="117" spans="1:21" x14ac:dyDescent="0.25">
      <c r="A117" s="101"/>
      <c r="B117" s="102"/>
      <c r="C117" s="103"/>
      <c r="D117" s="74" t="s">
        <v>38</v>
      </c>
      <c r="E117" s="75"/>
      <c r="F117" s="75"/>
      <c r="G117" s="75"/>
      <c r="H117" s="75"/>
      <c r="I117" s="75"/>
      <c r="J117" s="75"/>
      <c r="K117" s="75"/>
      <c r="L117" s="75"/>
      <c r="M117" s="76"/>
      <c r="N117" s="11" t="s">
        <v>11</v>
      </c>
      <c r="O117" s="125">
        <v>1100</v>
      </c>
      <c r="P117" s="75"/>
      <c r="Q117" s="20" t="s">
        <v>19</v>
      </c>
      <c r="R117" s="150">
        <f t="shared" si="5"/>
        <v>0</v>
      </c>
      <c r="S117" s="151"/>
      <c r="T117" s="151"/>
      <c r="U117" s="152"/>
    </row>
    <row r="118" spans="1:21" x14ac:dyDescent="0.25">
      <c r="A118" s="101"/>
      <c r="B118" s="102"/>
      <c r="C118" s="103"/>
      <c r="D118" s="74" t="s">
        <v>39</v>
      </c>
      <c r="E118" s="75"/>
      <c r="F118" s="75"/>
      <c r="G118" s="75"/>
      <c r="H118" s="75"/>
      <c r="I118" s="75"/>
      <c r="J118" s="75"/>
      <c r="K118" s="75"/>
      <c r="L118" s="75"/>
      <c r="M118" s="76"/>
      <c r="N118" s="11" t="s">
        <v>11</v>
      </c>
      <c r="O118" s="125">
        <v>1400</v>
      </c>
      <c r="P118" s="75"/>
      <c r="Q118" s="20" t="s">
        <v>19</v>
      </c>
      <c r="R118" s="150">
        <f t="shared" si="5"/>
        <v>0</v>
      </c>
      <c r="S118" s="151"/>
      <c r="T118" s="151"/>
      <c r="U118" s="152"/>
    </row>
    <row r="119" spans="1:21" x14ac:dyDescent="0.25">
      <c r="A119" s="101"/>
      <c r="B119" s="102"/>
      <c r="C119" s="103"/>
      <c r="D119" s="74" t="s">
        <v>40</v>
      </c>
      <c r="E119" s="75"/>
      <c r="F119" s="75"/>
      <c r="G119" s="75"/>
      <c r="H119" s="75"/>
      <c r="I119" s="75"/>
      <c r="J119" s="75"/>
      <c r="K119" s="75"/>
      <c r="L119" s="75"/>
      <c r="M119" s="76"/>
      <c r="N119" s="11" t="s">
        <v>11</v>
      </c>
      <c r="O119" s="125">
        <v>1800</v>
      </c>
      <c r="P119" s="75"/>
      <c r="Q119" s="20" t="s">
        <v>19</v>
      </c>
      <c r="R119" s="150">
        <f t="shared" si="5"/>
        <v>0</v>
      </c>
      <c r="S119" s="151"/>
      <c r="T119" s="151"/>
      <c r="U119" s="152"/>
    </row>
    <row r="120" spans="1:21" x14ac:dyDescent="0.25">
      <c r="A120" s="170" t="s">
        <v>55</v>
      </c>
      <c r="B120" s="171"/>
      <c r="C120" s="171"/>
      <c r="D120" s="171"/>
      <c r="E120" s="171"/>
      <c r="F120" s="171"/>
      <c r="G120" s="171"/>
      <c r="H120" s="171"/>
      <c r="I120" s="171"/>
      <c r="J120" s="171"/>
      <c r="K120" s="171"/>
      <c r="L120" s="171"/>
      <c r="M120" s="171"/>
      <c r="N120" s="171"/>
      <c r="O120" s="171"/>
      <c r="P120" s="171"/>
      <c r="Q120" s="172"/>
      <c r="R120" s="173">
        <f>SUM(R113:U119)</f>
        <v>0</v>
      </c>
      <c r="S120" s="174"/>
      <c r="T120" s="174"/>
      <c r="U120" s="175"/>
    </row>
    <row r="121" spans="1:21" ht="9.9499999999999993" customHeight="1" x14ac:dyDescent="0.25"/>
    <row r="122" spans="1:21" x14ac:dyDescent="0.25">
      <c r="A122" s="1" t="s">
        <v>56</v>
      </c>
    </row>
    <row r="123" spans="1:21" ht="15.75" thickBot="1" x14ac:dyDescent="0.3">
      <c r="A123" s="176" t="s">
        <v>14</v>
      </c>
      <c r="B123" s="179"/>
      <c r="C123" s="180"/>
      <c r="D123" s="176" t="s">
        <v>15</v>
      </c>
      <c r="E123" s="179"/>
      <c r="F123" s="179"/>
      <c r="G123" s="179"/>
      <c r="H123" s="179"/>
      <c r="I123" s="179"/>
      <c r="J123" s="179"/>
      <c r="K123" s="179"/>
      <c r="L123" s="179"/>
      <c r="M123" s="180"/>
      <c r="N123" s="176" t="s">
        <v>16</v>
      </c>
      <c r="O123" s="179"/>
      <c r="P123" s="179"/>
      <c r="Q123" s="180"/>
      <c r="R123" s="176" t="s">
        <v>17</v>
      </c>
      <c r="S123" s="179"/>
      <c r="T123" s="179"/>
      <c r="U123" s="180"/>
    </row>
    <row r="124" spans="1:21" ht="15.75" thickTop="1" x14ac:dyDescent="0.25">
      <c r="A124" s="183"/>
      <c r="B124" s="184"/>
      <c r="C124" s="185"/>
      <c r="D124" s="186" t="s">
        <v>30</v>
      </c>
      <c r="E124" s="187"/>
      <c r="F124" s="187"/>
      <c r="G124" s="187"/>
      <c r="H124" s="187"/>
      <c r="I124" s="187"/>
      <c r="J124" s="187"/>
      <c r="K124" s="187"/>
      <c r="L124" s="187"/>
      <c r="M124" s="188"/>
      <c r="N124" s="9" t="s">
        <v>11</v>
      </c>
      <c r="O124" s="189">
        <v>35</v>
      </c>
      <c r="P124" s="187"/>
      <c r="Q124" s="19" t="s">
        <v>45</v>
      </c>
      <c r="R124" s="192">
        <f>A124*O124</f>
        <v>0</v>
      </c>
      <c r="S124" s="193"/>
      <c r="T124" s="193"/>
      <c r="U124" s="194"/>
    </row>
    <row r="125" spans="1:21" x14ac:dyDescent="0.25">
      <c r="A125" s="101"/>
      <c r="B125" s="102"/>
      <c r="C125" s="103"/>
      <c r="D125" s="74" t="s">
        <v>31</v>
      </c>
      <c r="E125" s="75"/>
      <c r="F125" s="75"/>
      <c r="G125" s="75"/>
      <c r="H125" s="75"/>
      <c r="I125" s="75"/>
      <c r="J125" s="75"/>
      <c r="K125" s="75"/>
      <c r="L125" s="75"/>
      <c r="M125" s="76"/>
      <c r="N125" s="11" t="s">
        <v>11</v>
      </c>
      <c r="O125" s="125">
        <v>45</v>
      </c>
      <c r="P125" s="75"/>
      <c r="Q125" s="20" t="s">
        <v>45</v>
      </c>
      <c r="R125" s="150">
        <f>A125*O125</f>
        <v>0</v>
      </c>
      <c r="S125" s="151"/>
      <c r="T125" s="151"/>
      <c r="U125" s="152"/>
    </row>
    <row r="126" spans="1:21" x14ac:dyDescent="0.25">
      <c r="A126" s="101"/>
      <c r="B126" s="102"/>
      <c r="C126" s="103"/>
      <c r="D126" s="74" t="s">
        <v>32</v>
      </c>
      <c r="E126" s="75"/>
      <c r="F126" s="75"/>
      <c r="G126" s="75"/>
      <c r="H126" s="75"/>
      <c r="I126" s="75"/>
      <c r="J126" s="75"/>
      <c r="K126" s="75"/>
      <c r="L126" s="75"/>
      <c r="M126" s="76"/>
      <c r="N126" s="11" t="s">
        <v>11</v>
      </c>
      <c r="O126" s="125">
        <v>65</v>
      </c>
      <c r="P126" s="75"/>
      <c r="Q126" s="20" t="s">
        <v>45</v>
      </c>
      <c r="R126" s="150">
        <f t="shared" ref="R126:R132" si="6">A126*O126</f>
        <v>0</v>
      </c>
      <c r="S126" s="151"/>
      <c r="T126" s="151"/>
      <c r="U126" s="152"/>
    </row>
    <row r="127" spans="1:21" x14ac:dyDescent="0.25">
      <c r="A127" s="101"/>
      <c r="B127" s="102"/>
      <c r="C127" s="103"/>
      <c r="D127" s="74" t="s">
        <v>34</v>
      </c>
      <c r="E127" s="75"/>
      <c r="F127" s="75"/>
      <c r="G127" s="75"/>
      <c r="H127" s="75"/>
      <c r="I127" s="75"/>
      <c r="J127" s="75"/>
      <c r="K127" s="75"/>
      <c r="L127" s="75"/>
      <c r="M127" s="76"/>
      <c r="N127" s="11" t="s">
        <v>11</v>
      </c>
      <c r="O127" s="125">
        <v>75</v>
      </c>
      <c r="P127" s="75"/>
      <c r="Q127" s="20" t="s">
        <v>45</v>
      </c>
      <c r="R127" s="150">
        <f t="shared" si="6"/>
        <v>0</v>
      </c>
      <c r="S127" s="151"/>
      <c r="T127" s="151"/>
      <c r="U127" s="152"/>
    </row>
    <row r="128" spans="1:21" x14ac:dyDescent="0.25">
      <c r="A128" s="101"/>
      <c r="B128" s="102"/>
      <c r="C128" s="103"/>
      <c r="D128" s="74" t="s">
        <v>36</v>
      </c>
      <c r="E128" s="75"/>
      <c r="F128" s="75"/>
      <c r="G128" s="75"/>
      <c r="H128" s="75"/>
      <c r="I128" s="75"/>
      <c r="J128" s="75"/>
      <c r="K128" s="75"/>
      <c r="L128" s="75"/>
      <c r="M128" s="76"/>
      <c r="N128" s="11" t="s">
        <v>11</v>
      </c>
      <c r="O128" s="125">
        <v>85</v>
      </c>
      <c r="P128" s="75"/>
      <c r="Q128" s="20" t="s">
        <v>45</v>
      </c>
      <c r="R128" s="150">
        <f t="shared" si="6"/>
        <v>0</v>
      </c>
      <c r="S128" s="151"/>
      <c r="T128" s="151"/>
      <c r="U128" s="152"/>
    </row>
    <row r="129" spans="1:21" x14ac:dyDescent="0.25">
      <c r="A129" s="101"/>
      <c r="B129" s="102"/>
      <c r="C129" s="103"/>
      <c r="D129" s="74" t="s">
        <v>38</v>
      </c>
      <c r="E129" s="75"/>
      <c r="F129" s="75"/>
      <c r="G129" s="75"/>
      <c r="H129" s="75"/>
      <c r="I129" s="75"/>
      <c r="J129" s="75"/>
      <c r="K129" s="75"/>
      <c r="L129" s="75"/>
      <c r="M129" s="76"/>
      <c r="N129" s="11" t="s">
        <v>11</v>
      </c>
      <c r="O129" s="125">
        <v>95</v>
      </c>
      <c r="P129" s="75"/>
      <c r="Q129" s="20" t="s">
        <v>45</v>
      </c>
      <c r="R129" s="150">
        <f t="shared" si="6"/>
        <v>0</v>
      </c>
      <c r="S129" s="151"/>
      <c r="T129" s="151"/>
      <c r="U129" s="152"/>
    </row>
    <row r="130" spans="1:21" x14ac:dyDescent="0.25">
      <c r="A130" s="101"/>
      <c r="B130" s="102"/>
      <c r="C130" s="103"/>
      <c r="D130" s="74" t="s">
        <v>39</v>
      </c>
      <c r="E130" s="75"/>
      <c r="F130" s="75"/>
      <c r="G130" s="75"/>
      <c r="H130" s="75"/>
      <c r="I130" s="75"/>
      <c r="J130" s="75"/>
      <c r="K130" s="75"/>
      <c r="L130" s="75"/>
      <c r="M130" s="76"/>
      <c r="N130" s="11" t="s">
        <v>11</v>
      </c>
      <c r="O130" s="125">
        <v>105</v>
      </c>
      <c r="P130" s="75"/>
      <c r="Q130" s="20" t="s">
        <v>45</v>
      </c>
      <c r="R130" s="150">
        <f t="shared" si="6"/>
        <v>0</v>
      </c>
      <c r="S130" s="151"/>
      <c r="T130" s="151"/>
      <c r="U130" s="152"/>
    </row>
    <row r="131" spans="1:21" x14ac:dyDescent="0.25">
      <c r="A131" s="101"/>
      <c r="B131" s="102"/>
      <c r="C131" s="103"/>
      <c r="D131" s="74" t="s">
        <v>40</v>
      </c>
      <c r="E131" s="75"/>
      <c r="F131" s="75"/>
      <c r="G131" s="75"/>
      <c r="H131" s="75"/>
      <c r="I131" s="75"/>
      <c r="J131" s="75"/>
      <c r="K131" s="75"/>
      <c r="L131" s="75"/>
      <c r="M131" s="76"/>
      <c r="N131" s="11" t="s">
        <v>11</v>
      </c>
      <c r="O131" s="125">
        <v>125</v>
      </c>
      <c r="P131" s="75"/>
      <c r="Q131" s="20" t="s">
        <v>45</v>
      </c>
      <c r="R131" s="150">
        <f t="shared" si="6"/>
        <v>0</v>
      </c>
      <c r="S131" s="151"/>
      <c r="T131" s="151"/>
      <c r="U131" s="152"/>
    </row>
    <row r="132" spans="1:21" x14ac:dyDescent="0.25">
      <c r="A132" s="101"/>
      <c r="B132" s="102"/>
      <c r="C132" s="103"/>
      <c r="D132" s="74" t="s">
        <v>42</v>
      </c>
      <c r="E132" s="75"/>
      <c r="F132" s="75"/>
      <c r="G132" s="75"/>
      <c r="H132" s="75"/>
      <c r="I132" s="75"/>
      <c r="J132" s="75"/>
      <c r="K132" s="75"/>
      <c r="L132" s="75"/>
      <c r="M132" s="76"/>
      <c r="N132" s="11" t="s">
        <v>11</v>
      </c>
      <c r="O132" s="125">
        <v>165</v>
      </c>
      <c r="P132" s="75"/>
      <c r="Q132" s="20" t="s">
        <v>45</v>
      </c>
      <c r="R132" s="150">
        <f t="shared" si="6"/>
        <v>0</v>
      </c>
      <c r="S132" s="151"/>
      <c r="T132" s="151"/>
      <c r="U132" s="152"/>
    </row>
    <row r="133" spans="1:21" x14ac:dyDescent="0.25">
      <c r="A133" s="170" t="s">
        <v>57</v>
      </c>
      <c r="B133" s="171"/>
      <c r="C133" s="171"/>
      <c r="D133" s="171"/>
      <c r="E133" s="171"/>
      <c r="F133" s="171"/>
      <c r="G133" s="171"/>
      <c r="H133" s="171"/>
      <c r="I133" s="171"/>
      <c r="J133" s="171"/>
      <c r="K133" s="171"/>
      <c r="L133" s="171"/>
      <c r="M133" s="171"/>
      <c r="N133" s="171"/>
      <c r="O133" s="171"/>
      <c r="P133" s="171"/>
      <c r="Q133" s="172"/>
      <c r="R133" s="173">
        <f>SUM(R124:U132)</f>
        <v>0</v>
      </c>
      <c r="S133" s="174"/>
      <c r="T133" s="174"/>
      <c r="U133" s="175"/>
    </row>
    <row r="160" spans="1:21" x14ac:dyDescent="0.25">
      <c r="A160" s="90" t="s">
        <v>46</v>
      </c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2"/>
      <c r="R160" s="206">
        <f>SUM(R120,R133)</f>
        <v>0</v>
      </c>
      <c r="S160" s="207"/>
      <c r="T160" s="207"/>
      <c r="U160" s="208"/>
    </row>
    <row r="162" spans="1:21" x14ac:dyDescent="0.25">
      <c r="A162" s="1" t="s">
        <v>58</v>
      </c>
    </row>
    <row r="163" spans="1:21" ht="15.75" thickBot="1" x14ac:dyDescent="0.3">
      <c r="A163" s="176" t="s">
        <v>14</v>
      </c>
      <c r="B163" s="179"/>
      <c r="C163" s="179"/>
      <c r="D163" s="176" t="s">
        <v>15</v>
      </c>
      <c r="E163" s="179"/>
      <c r="F163" s="179"/>
      <c r="G163" s="179"/>
      <c r="H163" s="179"/>
      <c r="I163" s="179"/>
      <c r="J163" s="179"/>
      <c r="K163" s="179"/>
      <c r="L163" s="179"/>
      <c r="M163" s="180"/>
      <c r="N163" s="179" t="s">
        <v>16</v>
      </c>
      <c r="O163" s="179"/>
      <c r="P163" s="179"/>
      <c r="Q163" s="179"/>
      <c r="R163" s="176" t="s">
        <v>17</v>
      </c>
      <c r="S163" s="179"/>
      <c r="T163" s="179"/>
      <c r="U163" s="180"/>
    </row>
    <row r="164" spans="1:21" ht="15.75" thickTop="1" x14ac:dyDescent="0.25">
      <c r="A164" s="21" t="s">
        <v>367</v>
      </c>
      <c r="B164" s="21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1:21" x14ac:dyDescent="0.25">
      <c r="A165" s="101"/>
      <c r="B165" s="102"/>
      <c r="C165" s="103"/>
      <c r="D165" s="74" t="s">
        <v>59</v>
      </c>
      <c r="E165" s="75"/>
      <c r="F165" s="75"/>
      <c r="G165" s="75"/>
      <c r="H165" s="75"/>
      <c r="I165" s="75"/>
      <c r="J165" s="75"/>
      <c r="K165" s="75"/>
      <c r="L165" s="75"/>
      <c r="M165" s="76"/>
      <c r="N165" s="12" t="s">
        <v>61</v>
      </c>
      <c r="O165" s="22"/>
      <c r="P165" s="22"/>
      <c r="Q165" s="12"/>
      <c r="R165" s="232"/>
      <c r="S165" s="233"/>
      <c r="T165" s="233"/>
      <c r="U165" s="234"/>
    </row>
    <row r="166" spans="1:21" x14ac:dyDescent="0.25">
      <c r="A166" s="101"/>
      <c r="B166" s="102"/>
      <c r="C166" s="103"/>
      <c r="D166" s="74" t="s">
        <v>60</v>
      </c>
      <c r="E166" s="75"/>
      <c r="F166" s="75"/>
      <c r="G166" s="75"/>
      <c r="H166" s="75"/>
      <c r="I166" s="75"/>
      <c r="J166" s="75"/>
      <c r="K166" s="75"/>
      <c r="L166" s="75"/>
      <c r="M166" s="76"/>
      <c r="N166" s="12" t="s">
        <v>61</v>
      </c>
      <c r="O166" s="22"/>
      <c r="P166" s="22"/>
      <c r="Q166" s="12"/>
      <c r="R166" s="232"/>
      <c r="S166" s="233"/>
      <c r="T166" s="233"/>
      <c r="U166" s="234"/>
    </row>
    <row r="167" spans="1:21" x14ac:dyDescent="0.25">
      <c r="A167" s="101"/>
      <c r="B167" s="102"/>
      <c r="C167" s="103"/>
      <c r="D167" s="74" t="s">
        <v>62</v>
      </c>
      <c r="E167" s="75"/>
      <c r="F167" s="75"/>
      <c r="G167" s="75"/>
      <c r="H167" s="75"/>
      <c r="I167" s="75"/>
      <c r="J167" s="75"/>
      <c r="K167" s="75"/>
      <c r="L167" s="75"/>
      <c r="M167" s="76"/>
      <c r="N167" s="12" t="s">
        <v>61</v>
      </c>
      <c r="O167" s="22"/>
      <c r="P167" s="22"/>
      <c r="Q167" s="12"/>
      <c r="R167" s="232"/>
      <c r="S167" s="233"/>
      <c r="T167" s="233"/>
      <c r="U167" s="234"/>
    </row>
    <row r="168" spans="1:21" x14ac:dyDescent="0.25">
      <c r="A168" s="101"/>
      <c r="B168" s="102"/>
      <c r="C168" s="103"/>
      <c r="D168" s="74" t="s">
        <v>63</v>
      </c>
      <c r="E168" s="75"/>
      <c r="F168" s="75"/>
      <c r="G168" s="75"/>
      <c r="H168" s="75"/>
      <c r="I168" s="75"/>
      <c r="J168" s="75"/>
      <c r="K168" s="75"/>
      <c r="L168" s="75"/>
      <c r="M168" s="76"/>
      <c r="N168" s="12" t="s">
        <v>61</v>
      </c>
      <c r="O168" s="22"/>
      <c r="P168" s="22"/>
      <c r="Q168" s="12"/>
      <c r="R168" s="232"/>
      <c r="S168" s="233"/>
      <c r="T168" s="233"/>
      <c r="U168" s="234"/>
    </row>
    <row r="169" spans="1:21" x14ac:dyDescent="0.25">
      <c r="A169" s="101"/>
      <c r="B169" s="102"/>
      <c r="C169" s="103"/>
      <c r="D169" s="74" t="s">
        <v>64</v>
      </c>
      <c r="E169" s="75"/>
      <c r="F169" s="75"/>
      <c r="G169" s="75"/>
      <c r="H169" s="75"/>
      <c r="I169" s="75"/>
      <c r="J169" s="75"/>
      <c r="K169" s="75"/>
      <c r="L169" s="75"/>
      <c r="M169" s="76"/>
      <c r="N169" s="12" t="s">
        <v>61</v>
      </c>
      <c r="O169" s="22"/>
      <c r="P169" s="22"/>
      <c r="Q169" s="12"/>
      <c r="R169" s="232"/>
      <c r="S169" s="233"/>
      <c r="T169" s="233"/>
      <c r="U169" s="234"/>
    </row>
    <row r="170" spans="1:21" x14ac:dyDescent="0.25">
      <c r="A170" s="101"/>
      <c r="B170" s="102"/>
      <c r="C170" s="103"/>
      <c r="D170" s="74" t="s">
        <v>65</v>
      </c>
      <c r="E170" s="75"/>
      <c r="F170" s="75"/>
      <c r="G170" s="75"/>
      <c r="H170" s="75"/>
      <c r="I170" s="75"/>
      <c r="J170" s="75"/>
      <c r="K170" s="75"/>
      <c r="L170" s="75"/>
      <c r="M170" s="76"/>
      <c r="N170" s="12" t="s">
        <v>61</v>
      </c>
      <c r="O170" s="22"/>
      <c r="P170" s="22"/>
      <c r="Q170" s="12"/>
      <c r="R170" s="232"/>
      <c r="S170" s="233"/>
      <c r="T170" s="233"/>
      <c r="U170" s="234"/>
    </row>
    <row r="171" spans="1:21" x14ac:dyDescent="0.25">
      <c r="A171" s="101"/>
      <c r="B171" s="102"/>
      <c r="C171" s="103"/>
      <c r="D171" s="74" t="s">
        <v>66</v>
      </c>
      <c r="E171" s="75"/>
      <c r="F171" s="75"/>
      <c r="G171" s="75"/>
      <c r="H171" s="75"/>
      <c r="I171" s="75"/>
      <c r="J171" s="75"/>
      <c r="K171" s="75"/>
      <c r="L171" s="75"/>
      <c r="M171" s="76"/>
      <c r="N171" s="12" t="s">
        <v>61</v>
      </c>
      <c r="O171" s="22"/>
      <c r="P171" s="22"/>
      <c r="Q171" s="12"/>
      <c r="R171" s="232"/>
      <c r="S171" s="233"/>
      <c r="T171" s="233"/>
      <c r="U171" s="234"/>
    </row>
    <row r="172" spans="1:21" x14ac:dyDescent="0.25">
      <c r="A172" s="101"/>
      <c r="B172" s="102"/>
      <c r="C172" s="103"/>
      <c r="D172" s="74" t="s">
        <v>67</v>
      </c>
      <c r="E172" s="75"/>
      <c r="F172" s="75"/>
      <c r="G172" s="75"/>
      <c r="H172" s="75"/>
      <c r="I172" s="75"/>
      <c r="J172" s="75"/>
      <c r="K172" s="75"/>
      <c r="L172" s="75"/>
      <c r="M172" s="76"/>
      <c r="N172" s="12" t="s">
        <v>61</v>
      </c>
      <c r="O172" s="22"/>
      <c r="P172" s="22"/>
      <c r="Q172" s="12"/>
      <c r="R172" s="232"/>
      <c r="S172" s="233"/>
      <c r="T172" s="233"/>
      <c r="U172" s="234"/>
    </row>
    <row r="173" spans="1:21" x14ac:dyDescent="0.25">
      <c r="A173" s="101"/>
      <c r="B173" s="102"/>
      <c r="C173" s="103"/>
      <c r="D173" s="74" t="s">
        <v>68</v>
      </c>
      <c r="E173" s="75"/>
      <c r="F173" s="75"/>
      <c r="G173" s="75"/>
      <c r="H173" s="75"/>
      <c r="I173" s="75"/>
      <c r="J173" s="75"/>
      <c r="K173" s="75"/>
      <c r="L173" s="75"/>
      <c r="M173" s="76"/>
      <c r="N173" s="12" t="s">
        <v>61</v>
      </c>
      <c r="O173" s="22"/>
      <c r="P173" s="22"/>
      <c r="Q173" s="12"/>
      <c r="R173" s="232"/>
      <c r="S173" s="233"/>
      <c r="T173" s="233"/>
      <c r="U173" s="234"/>
    </row>
    <row r="174" spans="1:21" x14ac:dyDescent="0.25">
      <c r="A174" s="101"/>
      <c r="B174" s="102"/>
      <c r="C174" s="103"/>
      <c r="D174" s="74" t="s">
        <v>69</v>
      </c>
      <c r="E174" s="75"/>
      <c r="F174" s="75"/>
      <c r="G174" s="75"/>
      <c r="H174" s="75"/>
      <c r="I174" s="75"/>
      <c r="J174" s="75"/>
      <c r="K174" s="75"/>
      <c r="L174" s="75"/>
      <c r="M174" s="76"/>
      <c r="N174" s="12" t="s">
        <v>61</v>
      </c>
      <c r="O174" s="22"/>
      <c r="P174" s="22"/>
      <c r="Q174" s="12"/>
      <c r="R174" s="232"/>
      <c r="S174" s="233"/>
      <c r="T174" s="233"/>
      <c r="U174" s="234"/>
    </row>
    <row r="175" spans="1:21" x14ac:dyDescent="0.25">
      <c r="A175" s="101"/>
      <c r="B175" s="102"/>
      <c r="C175" s="103"/>
      <c r="D175" s="74" t="s">
        <v>70</v>
      </c>
      <c r="E175" s="75"/>
      <c r="F175" s="75"/>
      <c r="G175" s="75"/>
      <c r="H175" s="75"/>
      <c r="I175" s="75"/>
      <c r="J175" s="75"/>
      <c r="K175" s="75"/>
      <c r="L175" s="75"/>
      <c r="M175" s="76"/>
      <c r="N175" s="12" t="s">
        <v>61</v>
      </c>
      <c r="O175" s="22"/>
      <c r="P175" s="22"/>
      <c r="Q175" s="12"/>
      <c r="R175" s="232"/>
      <c r="S175" s="233"/>
      <c r="T175" s="233"/>
      <c r="U175" s="234"/>
    </row>
    <row r="176" spans="1:21" x14ac:dyDescent="0.25">
      <c r="A176" s="101"/>
      <c r="B176" s="102"/>
      <c r="C176" s="103"/>
      <c r="D176" s="74" t="s">
        <v>71</v>
      </c>
      <c r="E176" s="75"/>
      <c r="F176" s="75"/>
      <c r="G176" s="75"/>
      <c r="H176" s="75"/>
      <c r="I176" s="75"/>
      <c r="J176" s="75"/>
      <c r="K176" s="75"/>
      <c r="L176" s="75"/>
      <c r="M176" s="76"/>
      <c r="N176" s="12" t="s">
        <v>61</v>
      </c>
      <c r="O176" s="22"/>
      <c r="P176" s="22"/>
      <c r="Q176" s="12"/>
      <c r="R176" s="232"/>
      <c r="S176" s="233"/>
      <c r="T176" s="233"/>
      <c r="U176" s="234"/>
    </row>
    <row r="177" spans="1:21" x14ac:dyDescent="0.25">
      <c r="A177" s="101"/>
      <c r="B177" s="102"/>
      <c r="C177" s="103"/>
      <c r="D177" s="74" t="s">
        <v>72</v>
      </c>
      <c r="E177" s="75"/>
      <c r="F177" s="75"/>
      <c r="G177" s="75"/>
      <c r="H177" s="75"/>
      <c r="I177" s="75"/>
      <c r="J177" s="75"/>
      <c r="K177" s="75"/>
      <c r="L177" s="75"/>
      <c r="M177" s="76"/>
      <c r="N177" s="12" t="s">
        <v>61</v>
      </c>
      <c r="O177" s="22"/>
      <c r="P177" s="22"/>
      <c r="Q177" s="12"/>
      <c r="R177" s="232"/>
      <c r="S177" s="233"/>
      <c r="T177" s="233"/>
      <c r="U177" s="234"/>
    </row>
    <row r="178" spans="1:21" x14ac:dyDescent="0.25">
      <c r="A178" s="101"/>
      <c r="B178" s="102"/>
      <c r="C178" s="103"/>
      <c r="D178" s="74" t="s">
        <v>73</v>
      </c>
      <c r="E178" s="75"/>
      <c r="F178" s="75"/>
      <c r="G178" s="75"/>
      <c r="H178" s="75"/>
      <c r="I178" s="75"/>
      <c r="J178" s="75"/>
      <c r="K178" s="75"/>
      <c r="L178" s="75"/>
      <c r="M178" s="76"/>
      <c r="N178" s="12" t="s">
        <v>61</v>
      </c>
      <c r="O178" s="22"/>
      <c r="P178" s="22"/>
      <c r="Q178" s="12"/>
      <c r="R178" s="232"/>
      <c r="S178" s="233"/>
      <c r="T178" s="233"/>
      <c r="U178" s="234"/>
    </row>
    <row r="179" spans="1:21" x14ac:dyDescent="0.25">
      <c r="A179" s="101"/>
      <c r="B179" s="102"/>
      <c r="C179" s="103"/>
      <c r="D179" s="74" t="s">
        <v>74</v>
      </c>
      <c r="E179" s="75"/>
      <c r="F179" s="75"/>
      <c r="G179" s="75"/>
      <c r="H179" s="75"/>
      <c r="I179" s="75"/>
      <c r="J179" s="75"/>
      <c r="K179" s="75"/>
      <c r="L179" s="75"/>
      <c r="M179" s="76"/>
      <c r="N179" s="12" t="s">
        <v>61</v>
      </c>
      <c r="O179" s="22"/>
      <c r="P179" s="22"/>
      <c r="Q179" s="12"/>
      <c r="R179" s="232"/>
      <c r="S179" s="233"/>
      <c r="T179" s="233"/>
      <c r="U179" s="234"/>
    </row>
    <row r="180" spans="1:21" x14ac:dyDescent="0.25">
      <c r="A180" s="101"/>
      <c r="B180" s="102"/>
      <c r="C180" s="103"/>
      <c r="D180" s="74" t="s">
        <v>75</v>
      </c>
      <c r="E180" s="75"/>
      <c r="F180" s="75"/>
      <c r="G180" s="75"/>
      <c r="H180" s="75"/>
      <c r="I180" s="75"/>
      <c r="J180" s="75"/>
      <c r="K180" s="75"/>
      <c r="L180" s="75"/>
      <c r="M180" s="76"/>
      <c r="N180" s="12" t="s">
        <v>61</v>
      </c>
      <c r="O180" s="22"/>
      <c r="P180" s="22"/>
      <c r="Q180" s="12"/>
      <c r="R180" s="232"/>
      <c r="S180" s="233"/>
      <c r="T180" s="233"/>
      <c r="U180" s="234"/>
    </row>
    <row r="181" spans="1:21" x14ac:dyDescent="0.25">
      <c r="A181" s="8" t="s">
        <v>76</v>
      </c>
    </row>
    <row r="182" spans="1:21" x14ac:dyDescent="0.25">
      <c r="A182" s="101"/>
      <c r="B182" s="102"/>
      <c r="C182" s="103"/>
      <c r="D182" s="74" t="s">
        <v>77</v>
      </c>
      <c r="E182" s="75"/>
      <c r="F182" s="75"/>
      <c r="G182" s="75"/>
      <c r="H182" s="75"/>
      <c r="I182" s="75"/>
      <c r="J182" s="75"/>
      <c r="K182" s="75"/>
      <c r="L182" s="75"/>
      <c r="M182" s="76"/>
      <c r="N182" s="12" t="s">
        <v>61</v>
      </c>
      <c r="O182" s="12"/>
      <c r="P182" s="12"/>
      <c r="Q182" s="12"/>
      <c r="R182" s="209"/>
      <c r="S182" s="210"/>
      <c r="T182" s="210"/>
      <c r="U182" s="211"/>
    </row>
    <row r="183" spans="1:21" x14ac:dyDescent="0.25">
      <c r="A183" s="101"/>
      <c r="B183" s="102"/>
      <c r="C183" s="103"/>
      <c r="D183" s="74" t="s">
        <v>78</v>
      </c>
      <c r="E183" s="75"/>
      <c r="F183" s="75"/>
      <c r="G183" s="75"/>
      <c r="H183" s="75"/>
      <c r="I183" s="75"/>
      <c r="J183" s="75"/>
      <c r="K183" s="75"/>
      <c r="L183" s="75"/>
      <c r="M183" s="76"/>
      <c r="N183" s="12" t="s">
        <v>61</v>
      </c>
      <c r="O183" s="23"/>
      <c r="P183" s="23"/>
      <c r="Q183" s="23"/>
      <c r="R183" s="209"/>
      <c r="S183" s="210"/>
      <c r="T183" s="210"/>
      <c r="U183" s="211"/>
    </row>
    <row r="184" spans="1:21" x14ac:dyDescent="0.25">
      <c r="A184" s="101"/>
      <c r="B184" s="102"/>
      <c r="C184" s="103"/>
      <c r="D184" s="74" t="s">
        <v>79</v>
      </c>
      <c r="E184" s="75"/>
      <c r="F184" s="75"/>
      <c r="G184" s="75"/>
      <c r="H184" s="75"/>
      <c r="I184" s="75"/>
      <c r="J184" s="75"/>
      <c r="K184" s="75"/>
      <c r="L184" s="75"/>
      <c r="M184" s="76"/>
      <c r="N184" s="12" t="s">
        <v>61</v>
      </c>
      <c r="O184" s="12"/>
      <c r="P184" s="12"/>
      <c r="Q184" s="12"/>
      <c r="R184" s="209"/>
      <c r="S184" s="210"/>
      <c r="T184" s="210"/>
      <c r="U184" s="211"/>
    </row>
    <row r="185" spans="1:21" x14ac:dyDescent="0.25">
      <c r="A185" s="101"/>
      <c r="B185" s="102"/>
      <c r="C185" s="103"/>
      <c r="D185" s="74" t="s">
        <v>80</v>
      </c>
      <c r="E185" s="75"/>
      <c r="F185" s="75"/>
      <c r="G185" s="75"/>
      <c r="H185" s="75"/>
      <c r="I185" s="75"/>
      <c r="J185" s="75"/>
      <c r="K185" s="75"/>
      <c r="L185" s="75"/>
      <c r="M185" s="76"/>
      <c r="N185" s="12" t="s">
        <v>61</v>
      </c>
      <c r="O185" s="12"/>
      <c r="P185" s="12"/>
      <c r="Q185" s="12"/>
      <c r="R185" s="209"/>
      <c r="S185" s="210"/>
      <c r="T185" s="210"/>
      <c r="U185" s="211"/>
    </row>
    <row r="186" spans="1:21" x14ac:dyDescent="0.25">
      <c r="A186" s="101"/>
      <c r="B186" s="102"/>
      <c r="C186" s="103"/>
      <c r="D186" s="74" t="s">
        <v>81</v>
      </c>
      <c r="E186" s="75"/>
      <c r="F186" s="75"/>
      <c r="G186" s="75"/>
      <c r="H186" s="75"/>
      <c r="I186" s="75"/>
      <c r="J186" s="75"/>
      <c r="K186" s="75"/>
      <c r="L186" s="75"/>
      <c r="M186" s="76"/>
      <c r="N186" s="12" t="s">
        <v>61</v>
      </c>
      <c r="O186" s="12"/>
      <c r="P186" s="12"/>
      <c r="Q186" s="12"/>
      <c r="R186" s="209"/>
      <c r="S186" s="210"/>
      <c r="T186" s="210"/>
      <c r="U186" s="211"/>
    </row>
    <row r="187" spans="1:21" x14ac:dyDescent="0.25">
      <c r="A187" s="101"/>
      <c r="B187" s="102"/>
      <c r="C187" s="103"/>
      <c r="D187" s="74" t="s">
        <v>82</v>
      </c>
      <c r="E187" s="75"/>
      <c r="F187" s="75"/>
      <c r="G187" s="75"/>
      <c r="H187" s="75"/>
      <c r="I187" s="75"/>
      <c r="J187" s="75"/>
      <c r="K187" s="75"/>
      <c r="L187" s="75"/>
      <c r="M187" s="76"/>
      <c r="N187" s="12" t="s">
        <v>61</v>
      </c>
      <c r="O187" s="12"/>
      <c r="P187" s="12"/>
      <c r="Q187" s="12"/>
      <c r="R187" s="209"/>
      <c r="S187" s="210"/>
      <c r="T187" s="210"/>
      <c r="U187" s="211"/>
    </row>
    <row r="188" spans="1:21" x14ac:dyDescent="0.25">
      <c r="A188" s="101"/>
      <c r="B188" s="102"/>
      <c r="C188" s="103"/>
      <c r="D188" s="74" t="s">
        <v>83</v>
      </c>
      <c r="E188" s="75"/>
      <c r="F188" s="75"/>
      <c r="G188" s="75"/>
      <c r="H188" s="75"/>
      <c r="I188" s="75"/>
      <c r="J188" s="75"/>
      <c r="K188" s="75"/>
      <c r="L188" s="75"/>
      <c r="M188" s="76"/>
      <c r="N188" s="12" t="s">
        <v>61</v>
      </c>
      <c r="O188" s="12"/>
      <c r="P188" s="12"/>
      <c r="Q188" s="12"/>
      <c r="R188" s="209"/>
      <c r="S188" s="210"/>
      <c r="T188" s="210"/>
      <c r="U188" s="211"/>
    </row>
    <row r="189" spans="1:21" x14ac:dyDescent="0.25">
      <c r="A189" s="101"/>
      <c r="B189" s="102"/>
      <c r="C189" s="103"/>
      <c r="D189" s="74" t="s">
        <v>84</v>
      </c>
      <c r="E189" s="75"/>
      <c r="F189" s="75"/>
      <c r="G189" s="75"/>
      <c r="H189" s="75"/>
      <c r="I189" s="75"/>
      <c r="J189" s="75"/>
      <c r="K189" s="75"/>
      <c r="L189" s="75"/>
      <c r="M189" s="76"/>
      <c r="N189" s="12" t="s">
        <v>61</v>
      </c>
      <c r="O189" s="12"/>
      <c r="P189" s="12"/>
      <c r="Q189" s="12"/>
      <c r="R189" s="209"/>
      <c r="S189" s="210"/>
      <c r="T189" s="210"/>
      <c r="U189" s="211"/>
    </row>
    <row r="190" spans="1:21" x14ac:dyDescent="0.25">
      <c r="A190" s="101"/>
      <c r="B190" s="102"/>
      <c r="C190" s="103"/>
      <c r="D190" s="74" t="s">
        <v>85</v>
      </c>
      <c r="E190" s="75"/>
      <c r="F190" s="75"/>
      <c r="G190" s="75"/>
      <c r="H190" s="75"/>
      <c r="I190" s="75"/>
      <c r="J190" s="75"/>
      <c r="K190" s="75"/>
      <c r="L190" s="75"/>
      <c r="M190" s="76"/>
      <c r="N190" s="12" t="s">
        <v>61</v>
      </c>
      <c r="O190" s="12"/>
      <c r="P190" s="12"/>
      <c r="Q190" s="12"/>
      <c r="R190" s="209"/>
      <c r="S190" s="210"/>
      <c r="T190" s="210"/>
      <c r="U190" s="211"/>
    </row>
    <row r="191" spans="1:21" x14ac:dyDescent="0.25">
      <c r="A191" s="101"/>
      <c r="B191" s="102"/>
      <c r="C191" s="103"/>
      <c r="D191" s="74" t="s">
        <v>86</v>
      </c>
      <c r="E191" s="75"/>
      <c r="F191" s="75"/>
      <c r="G191" s="75"/>
      <c r="H191" s="75"/>
      <c r="I191" s="75"/>
      <c r="J191" s="75"/>
      <c r="K191" s="75"/>
      <c r="L191" s="75"/>
      <c r="M191" s="76"/>
      <c r="N191" s="12" t="s">
        <v>61</v>
      </c>
      <c r="O191" s="12"/>
      <c r="P191" s="12"/>
      <c r="Q191" s="12"/>
      <c r="R191" s="209"/>
      <c r="S191" s="210"/>
      <c r="T191" s="210"/>
      <c r="U191" s="211"/>
    </row>
    <row r="192" spans="1:21" x14ac:dyDescent="0.25">
      <c r="A192" s="101"/>
      <c r="B192" s="102"/>
      <c r="C192" s="103"/>
      <c r="D192" s="74" t="s">
        <v>87</v>
      </c>
      <c r="E192" s="75"/>
      <c r="F192" s="75"/>
      <c r="G192" s="75"/>
      <c r="H192" s="75"/>
      <c r="I192" s="75"/>
      <c r="J192" s="75"/>
      <c r="K192" s="75"/>
      <c r="L192" s="75"/>
      <c r="M192" s="76"/>
      <c r="N192" s="12" t="s">
        <v>61</v>
      </c>
      <c r="O192" s="12"/>
      <c r="P192" s="12"/>
      <c r="Q192" s="12"/>
      <c r="R192" s="209"/>
      <c r="S192" s="210"/>
      <c r="T192" s="210"/>
      <c r="U192" s="211"/>
    </row>
    <row r="193" spans="1:21" x14ac:dyDescent="0.25">
      <c r="A193" s="101"/>
      <c r="B193" s="102"/>
      <c r="C193" s="103"/>
      <c r="D193" s="74" t="s">
        <v>88</v>
      </c>
      <c r="E193" s="75"/>
      <c r="F193" s="75"/>
      <c r="G193" s="75"/>
      <c r="H193" s="75"/>
      <c r="I193" s="75"/>
      <c r="J193" s="75"/>
      <c r="K193" s="75"/>
      <c r="L193" s="75"/>
      <c r="M193" s="76"/>
      <c r="N193" s="12" t="s">
        <v>61</v>
      </c>
      <c r="O193" s="12"/>
      <c r="P193" s="12"/>
      <c r="Q193" s="12"/>
      <c r="R193" s="209"/>
      <c r="S193" s="210"/>
      <c r="T193" s="210"/>
      <c r="U193" s="211"/>
    </row>
    <row r="194" spans="1:21" x14ac:dyDescent="0.25">
      <c r="A194" s="101"/>
      <c r="B194" s="102"/>
      <c r="C194" s="103"/>
      <c r="D194" s="74" t="s">
        <v>89</v>
      </c>
      <c r="E194" s="75"/>
      <c r="F194" s="75"/>
      <c r="G194" s="75"/>
      <c r="H194" s="75"/>
      <c r="I194" s="75"/>
      <c r="J194" s="75"/>
      <c r="K194" s="75"/>
      <c r="L194" s="75"/>
      <c r="M194" s="76"/>
      <c r="N194" s="12" t="s">
        <v>61</v>
      </c>
      <c r="O194" s="12"/>
      <c r="P194" s="12"/>
      <c r="Q194" s="12"/>
      <c r="R194" s="209"/>
      <c r="S194" s="210"/>
      <c r="T194" s="210"/>
      <c r="U194" s="211"/>
    </row>
    <row r="195" spans="1:21" x14ac:dyDescent="0.25">
      <c r="A195" s="101"/>
      <c r="B195" s="102"/>
      <c r="C195" s="103"/>
      <c r="D195" s="74" t="s">
        <v>90</v>
      </c>
      <c r="E195" s="75"/>
      <c r="F195" s="75"/>
      <c r="G195" s="75"/>
      <c r="H195" s="75"/>
      <c r="I195" s="75"/>
      <c r="J195" s="75"/>
      <c r="K195" s="75"/>
      <c r="L195" s="75"/>
      <c r="M195" s="76"/>
      <c r="N195" s="12" t="s">
        <v>61</v>
      </c>
      <c r="O195" s="12"/>
      <c r="P195" s="12"/>
      <c r="Q195" s="12"/>
      <c r="R195" s="209"/>
      <c r="S195" s="210"/>
      <c r="T195" s="210"/>
      <c r="U195" s="211"/>
    </row>
    <row r="196" spans="1:21" x14ac:dyDescent="0.25">
      <c r="A196" s="101"/>
      <c r="B196" s="102"/>
      <c r="C196" s="103"/>
      <c r="D196" s="74" t="s">
        <v>91</v>
      </c>
      <c r="E196" s="75"/>
      <c r="F196" s="75"/>
      <c r="G196" s="75"/>
      <c r="H196" s="75"/>
      <c r="I196" s="75"/>
      <c r="J196" s="75"/>
      <c r="K196" s="75"/>
      <c r="L196" s="75"/>
      <c r="M196" s="76"/>
      <c r="N196" s="12" t="s">
        <v>61</v>
      </c>
      <c r="O196" s="12"/>
      <c r="P196" s="12"/>
      <c r="Q196" s="12"/>
      <c r="R196" s="209"/>
      <c r="S196" s="210"/>
      <c r="T196" s="210"/>
      <c r="U196" s="211"/>
    </row>
    <row r="197" spans="1:21" x14ac:dyDescent="0.25">
      <c r="A197" s="101"/>
      <c r="B197" s="102"/>
      <c r="C197" s="103"/>
      <c r="D197" s="74" t="s">
        <v>92</v>
      </c>
      <c r="E197" s="75"/>
      <c r="F197" s="75"/>
      <c r="G197" s="75"/>
      <c r="H197" s="75"/>
      <c r="I197" s="75"/>
      <c r="J197" s="75"/>
      <c r="K197" s="75"/>
      <c r="L197" s="75"/>
      <c r="M197" s="76"/>
      <c r="N197" s="12" t="s">
        <v>61</v>
      </c>
      <c r="O197" s="12"/>
      <c r="P197" s="12"/>
      <c r="Q197" s="12"/>
      <c r="R197" s="209"/>
      <c r="S197" s="210"/>
      <c r="T197" s="210"/>
      <c r="U197" s="211"/>
    </row>
    <row r="198" spans="1:21" x14ac:dyDescent="0.25">
      <c r="A198" s="101"/>
      <c r="B198" s="102"/>
      <c r="C198" s="103"/>
      <c r="D198" s="74" t="s">
        <v>93</v>
      </c>
      <c r="E198" s="75"/>
      <c r="F198" s="75"/>
      <c r="G198" s="75"/>
      <c r="H198" s="75"/>
      <c r="I198" s="75"/>
      <c r="J198" s="75"/>
      <c r="K198" s="75"/>
      <c r="L198" s="75"/>
      <c r="M198" s="76"/>
      <c r="N198" s="12" t="s">
        <v>61</v>
      </c>
      <c r="O198" s="12"/>
      <c r="P198" s="12"/>
      <c r="Q198" s="12"/>
      <c r="R198" s="209"/>
      <c r="S198" s="210"/>
      <c r="T198" s="210"/>
      <c r="U198" s="211"/>
    </row>
    <row r="199" spans="1:21" x14ac:dyDescent="0.25">
      <c r="A199" s="101"/>
      <c r="B199" s="102"/>
      <c r="C199" s="103"/>
      <c r="D199" s="74" t="s">
        <v>94</v>
      </c>
      <c r="E199" s="75"/>
      <c r="F199" s="75"/>
      <c r="G199" s="75"/>
      <c r="H199" s="75"/>
      <c r="I199" s="75"/>
      <c r="J199" s="75"/>
      <c r="K199" s="75"/>
      <c r="L199" s="75"/>
      <c r="M199" s="76"/>
      <c r="N199" s="12" t="s">
        <v>61</v>
      </c>
      <c r="O199" s="12"/>
      <c r="P199" s="12"/>
      <c r="Q199" s="12"/>
      <c r="R199" s="209"/>
      <c r="S199" s="210"/>
      <c r="T199" s="210"/>
      <c r="U199" s="211"/>
    </row>
    <row r="200" spans="1:21" x14ac:dyDescent="0.25">
      <c r="A200" s="101"/>
      <c r="B200" s="102"/>
      <c r="C200" s="103"/>
      <c r="D200" s="74" t="s">
        <v>95</v>
      </c>
      <c r="E200" s="75"/>
      <c r="F200" s="75"/>
      <c r="G200" s="75"/>
      <c r="H200" s="75"/>
      <c r="I200" s="75"/>
      <c r="J200" s="75"/>
      <c r="K200" s="75"/>
      <c r="L200" s="75"/>
      <c r="M200" s="76"/>
      <c r="N200" s="12" t="s">
        <v>61</v>
      </c>
      <c r="O200" s="12"/>
      <c r="P200" s="12"/>
      <c r="Q200" s="12"/>
      <c r="R200" s="209"/>
      <c r="S200" s="210"/>
      <c r="T200" s="210"/>
      <c r="U200" s="211"/>
    </row>
    <row r="201" spans="1:21" x14ac:dyDescent="0.25">
      <c r="A201" s="101"/>
      <c r="B201" s="102"/>
      <c r="C201" s="103"/>
      <c r="D201" s="74" t="s">
        <v>96</v>
      </c>
      <c r="E201" s="75"/>
      <c r="F201" s="75"/>
      <c r="G201" s="75"/>
      <c r="H201" s="75"/>
      <c r="I201" s="75"/>
      <c r="J201" s="75"/>
      <c r="K201" s="75"/>
      <c r="L201" s="75"/>
      <c r="M201" s="76"/>
      <c r="N201" s="12" t="s">
        <v>61</v>
      </c>
      <c r="O201" s="12"/>
      <c r="P201" s="12"/>
      <c r="Q201" s="12"/>
      <c r="R201" s="209"/>
      <c r="S201" s="210"/>
      <c r="T201" s="210"/>
      <c r="U201" s="211"/>
    </row>
    <row r="202" spans="1:21" x14ac:dyDescent="0.25">
      <c r="A202" s="101"/>
      <c r="B202" s="102"/>
      <c r="C202" s="103"/>
      <c r="D202" s="74" t="s">
        <v>97</v>
      </c>
      <c r="E202" s="75"/>
      <c r="F202" s="75"/>
      <c r="G202" s="75"/>
      <c r="H202" s="75"/>
      <c r="I202" s="75"/>
      <c r="J202" s="75"/>
      <c r="K202" s="75"/>
      <c r="L202" s="75"/>
      <c r="M202" s="76"/>
      <c r="N202" s="12" t="s">
        <v>61</v>
      </c>
      <c r="O202" s="12"/>
      <c r="P202" s="12"/>
      <c r="Q202" s="12"/>
      <c r="R202" s="209"/>
      <c r="S202" s="210"/>
      <c r="T202" s="210"/>
      <c r="U202" s="211"/>
    </row>
    <row r="203" spans="1:21" ht="27.75" customHeight="1" x14ac:dyDescent="0.25">
      <c r="A203" s="101"/>
      <c r="B203" s="102"/>
      <c r="C203" s="103"/>
      <c r="D203" s="235" t="s">
        <v>98</v>
      </c>
      <c r="E203" s="204"/>
      <c r="F203" s="204"/>
      <c r="G203" s="204"/>
      <c r="H203" s="204"/>
      <c r="I203" s="204"/>
      <c r="J203" s="204"/>
      <c r="K203" s="204"/>
      <c r="L203" s="204"/>
      <c r="M203" s="205"/>
      <c r="N203" s="22" t="s">
        <v>61</v>
      </c>
      <c r="O203" s="12"/>
      <c r="P203" s="12"/>
      <c r="Q203" s="12"/>
      <c r="R203" s="232"/>
      <c r="S203" s="233"/>
      <c r="T203" s="233"/>
      <c r="U203" s="234"/>
    </row>
    <row r="204" spans="1:21" x14ac:dyDescent="0.25">
      <c r="A204" s="170" t="s">
        <v>99</v>
      </c>
      <c r="B204" s="171"/>
      <c r="C204" s="171"/>
      <c r="D204" s="171"/>
      <c r="E204" s="171"/>
      <c r="F204" s="171"/>
      <c r="G204" s="171"/>
      <c r="H204" s="171"/>
      <c r="I204" s="171"/>
      <c r="J204" s="171"/>
      <c r="K204" s="171"/>
      <c r="L204" s="171"/>
      <c r="M204" s="171"/>
      <c r="N204" s="171"/>
      <c r="O204" s="171"/>
      <c r="P204" s="171"/>
      <c r="Q204" s="172"/>
      <c r="R204" s="173">
        <f>SUM(R165:U180,R182:U203)</f>
        <v>0</v>
      </c>
      <c r="S204" s="174"/>
      <c r="T204" s="174"/>
      <c r="U204" s="175"/>
    </row>
    <row r="210" spans="1:21" x14ac:dyDescent="0.25">
      <c r="A210" s="90" t="s">
        <v>46</v>
      </c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2"/>
      <c r="R210" s="206">
        <f>R204</f>
        <v>0</v>
      </c>
      <c r="S210" s="207"/>
      <c r="T210" s="207"/>
      <c r="U210" s="208"/>
    </row>
    <row r="212" spans="1:21" x14ac:dyDescent="0.25">
      <c r="A212" s="1" t="s">
        <v>100</v>
      </c>
    </row>
    <row r="213" spans="1:21" ht="15.75" thickBot="1" x14ac:dyDescent="0.3">
      <c r="A213" s="236" t="s">
        <v>14</v>
      </c>
      <c r="B213" s="237"/>
      <c r="C213" s="237"/>
      <c r="D213" s="236" t="s">
        <v>15</v>
      </c>
      <c r="E213" s="237"/>
      <c r="F213" s="237"/>
      <c r="G213" s="237"/>
      <c r="H213" s="237"/>
      <c r="I213" s="237"/>
      <c r="J213" s="237"/>
      <c r="K213" s="237"/>
      <c r="L213" s="237"/>
      <c r="M213" s="238"/>
      <c r="N213" s="237" t="s">
        <v>16</v>
      </c>
      <c r="O213" s="237"/>
      <c r="P213" s="237"/>
      <c r="Q213" s="237"/>
      <c r="R213" s="236" t="s">
        <v>17</v>
      </c>
      <c r="S213" s="237"/>
      <c r="T213" s="237"/>
      <c r="U213" s="238"/>
    </row>
    <row r="214" spans="1:21" s="8" customFormat="1" ht="15" customHeight="1" thickTop="1" x14ac:dyDescent="0.2">
      <c r="A214" s="183"/>
      <c r="B214" s="184"/>
      <c r="C214" s="185"/>
      <c r="D214" s="186" t="s">
        <v>101</v>
      </c>
      <c r="E214" s="187"/>
      <c r="F214" s="187"/>
      <c r="G214" s="187"/>
      <c r="H214" s="187"/>
      <c r="I214" s="187"/>
      <c r="J214" s="187"/>
      <c r="K214" s="187"/>
      <c r="L214" s="187"/>
      <c r="M214" s="188"/>
      <c r="N214" s="9" t="s">
        <v>11</v>
      </c>
      <c r="O214" s="197">
        <v>1.5</v>
      </c>
      <c r="P214" s="187"/>
      <c r="Q214" s="19" t="s">
        <v>115</v>
      </c>
      <c r="R214" s="192">
        <f>IF(A214&gt;0,IF(A214*1.5&gt;200,A214*1.5,200),0)</f>
        <v>0</v>
      </c>
      <c r="S214" s="193"/>
      <c r="T214" s="193"/>
      <c r="U214" s="194"/>
    </row>
    <row r="215" spans="1:21" s="8" customFormat="1" ht="15" customHeight="1" x14ac:dyDescent="0.2">
      <c r="A215" s="101"/>
      <c r="B215" s="102"/>
      <c r="C215" s="103"/>
      <c r="D215" s="74" t="s">
        <v>102</v>
      </c>
      <c r="E215" s="75"/>
      <c r="F215" s="75"/>
      <c r="G215" s="75"/>
      <c r="H215" s="75"/>
      <c r="I215" s="75"/>
      <c r="J215" s="75"/>
      <c r="K215" s="75"/>
      <c r="L215" s="75"/>
      <c r="M215" s="76"/>
      <c r="N215" s="11" t="s">
        <v>11</v>
      </c>
      <c r="O215" s="124">
        <v>6</v>
      </c>
      <c r="P215" s="75"/>
      <c r="Q215" s="20" t="s">
        <v>115</v>
      </c>
      <c r="R215" s="150">
        <f>A215*O215</f>
        <v>0</v>
      </c>
      <c r="S215" s="151"/>
      <c r="T215" s="151"/>
      <c r="U215" s="152"/>
    </row>
    <row r="216" spans="1:21" s="8" customFormat="1" ht="15" customHeight="1" x14ac:dyDescent="0.2">
      <c r="A216" s="101"/>
      <c r="B216" s="102"/>
      <c r="C216" s="103"/>
      <c r="D216" s="74" t="s">
        <v>103</v>
      </c>
      <c r="E216" s="75"/>
      <c r="F216" s="75"/>
      <c r="G216" s="75"/>
      <c r="H216" s="75"/>
      <c r="I216" s="75"/>
      <c r="J216" s="75"/>
      <c r="K216" s="75"/>
      <c r="L216" s="75"/>
      <c r="M216" s="76"/>
      <c r="N216" s="11" t="s">
        <v>11</v>
      </c>
      <c r="O216" s="124">
        <v>6</v>
      </c>
      <c r="P216" s="75"/>
      <c r="Q216" s="20" t="s">
        <v>116</v>
      </c>
      <c r="R216" s="150">
        <f t="shared" ref="R216:R223" si="7">A216*O216</f>
        <v>0</v>
      </c>
      <c r="S216" s="151"/>
      <c r="T216" s="151"/>
      <c r="U216" s="152"/>
    </row>
    <row r="217" spans="1:21" s="8" customFormat="1" ht="15" customHeight="1" x14ac:dyDescent="0.2">
      <c r="A217" s="101"/>
      <c r="B217" s="102"/>
      <c r="C217" s="103"/>
      <c r="D217" s="74" t="s">
        <v>104</v>
      </c>
      <c r="E217" s="75"/>
      <c r="F217" s="75"/>
      <c r="G217" s="75"/>
      <c r="H217" s="75"/>
      <c r="I217" s="75"/>
      <c r="J217" s="75"/>
      <c r="K217" s="75"/>
      <c r="L217" s="75"/>
      <c r="M217" s="76"/>
      <c r="N217" s="11" t="s">
        <v>11</v>
      </c>
      <c r="O217" s="124">
        <v>5</v>
      </c>
      <c r="P217" s="75"/>
      <c r="Q217" s="20" t="s">
        <v>115</v>
      </c>
      <c r="R217" s="150">
        <f t="shared" si="7"/>
        <v>0</v>
      </c>
      <c r="S217" s="151"/>
      <c r="T217" s="151"/>
      <c r="U217" s="152"/>
    </row>
    <row r="218" spans="1:21" s="8" customFormat="1" ht="15" customHeight="1" x14ac:dyDescent="0.2">
      <c r="A218" s="101"/>
      <c r="B218" s="102"/>
      <c r="C218" s="103"/>
      <c r="D218" s="74" t="s">
        <v>105</v>
      </c>
      <c r="E218" s="75"/>
      <c r="F218" s="75"/>
      <c r="G218" s="75"/>
      <c r="H218" s="75"/>
      <c r="I218" s="75"/>
      <c r="J218" s="75"/>
      <c r="K218" s="75"/>
      <c r="L218" s="75"/>
      <c r="M218" s="76"/>
      <c r="N218" s="11" t="s">
        <v>11</v>
      </c>
      <c r="O218" s="124">
        <v>7</v>
      </c>
      <c r="P218" s="75"/>
      <c r="Q218" s="20" t="s">
        <v>116</v>
      </c>
      <c r="R218" s="150">
        <f t="shared" si="7"/>
        <v>0</v>
      </c>
      <c r="S218" s="151"/>
      <c r="T218" s="151"/>
      <c r="U218" s="152"/>
    </row>
    <row r="219" spans="1:21" s="8" customFormat="1" ht="15" customHeight="1" x14ac:dyDescent="0.2">
      <c r="A219" s="101"/>
      <c r="B219" s="102"/>
      <c r="C219" s="103"/>
      <c r="D219" s="74" t="s">
        <v>106</v>
      </c>
      <c r="E219" s="75"/>
      <c r="F219" s="75"/>
      <c r="G219" s="75"/>
      <c r="H219" s="75"/>
      <c r="I219" s="75"/>
      <c r="J219" s="75"/>
      <c r="K219" s="75"/>
      <c r="L219" s="75"/>
      <c r="M219" s="76"/>
      <c r="N219" s="11" t="s">
        <v>11</v>
      </c>
      <c r="O219" s="124">
        <v>9</v>
      </c>
      <c r="P219" s="75"/>
      <c r="Q219" s="20" t="s">
        <v>116</v>
      </c>
      <c r="R219" s="150">
        <f t="shared" si="7"/>
        <v>0</v>
      </c>
      <c r="S219" s="151"/>
      <c r="T219" s="151"/>
      <c r="U219" s="152"/>
    </row>
    <row r="220" spans="1:21" s="8" customFormat="1" ht="15" customHeight="1" x14ac:dyDescent="0.2">
      <c r="A220" s="101"/>
      <c r="B220" s="102"/>
      <c r="C220" s="103"/>
      <c r="D220" s="74" t="s">
        <v>107</v>
      </c>
      <c r="E220" s="75"/>
      <c r="F220" s="75"/>
      <c r="G220" s="75"/>
      <c r="H220" s="75"/>
      <c r="I220" s="75"/>
      <c r="J220" s="75"/>
      <c r="K220" s="75"/>
      <c r="L220" s="75"/>
      <c r="M220" s="76"/>
      <c r="N220" s="11" t="s">
        <v>11</v>
      </c>
      <c r="O220" s="125">
        <v>113</v>
      </c>
      <c r="P220" s="75"/>
      <c r="Q220" s="20" t="s">
        <v>117</v>
      </c>
      <c r="R220" s="150">
        <f t="shared" si="7"/>
        <v>0</v>
      </c>
      <c r="S220" s="151"/>
      <c r="T220" s="151"/>
      <c r="U220" s="152"/>
    </row>
    <row r="221" spans="1:21" s="8" customFormat="1" ht="15" customHeight="1" x14ac:dyDescent="0.2">
      <c r="A221" s="101"/>
      <c r="B221" s="102"/>
      <c r="C221" s="103"/>
      <c r="D221" s="74" t="s">
        <v>108</v>
      </c>
      <c r="E221" s="75"/>
      <c r="F221" s="75"/>
      <c r="G221" s="75"/>
      <c r="H221" s="75"/>
      <c r="I221" s="75"/>
      <c r="J221" s="75"/>
      <c r="K221" s="75"/>
      <c r="L221" s="75"/>
      <c r="M221" s="76"/>
      <c r="N221" s="11" t="s">
        <v>11</v>
      </c>
      <c r="O221" s="125">
        <v>26</v>
      </c>
      <c r="P221" s="75"/>
      <c r="Q221" s="20" t="s">
        <v>117</v>
      </c>
      <c r="R221" s="150">
        <f t="shared" si="7"/>
        <v>0</v>
      </c>
      <c r="S221" s="151"/>
      <c r="T221" s="151"/>
      <c r="U221" s="152"/>
    </row>
    <row r="222" spans="1:21" s="8" customFormat="1" ht="27.75" customHeight="1" x14ac:dyDescent="0.2">
      <c r="A222" s="101"/>
      <c r="B222" s="102"/>
      <c r="C222" s="103"/>
      <c r="D222" s="235" t="s">
        <v>109</v>
      </c>
      <c r="E222" s="204"/>
      <c r="F222" s="204"/>
      <c r="G222" s="204"/>
      <c r="H222" s="204"/>
      <c r="I222" s="204"/>
      <c r="J222" s="204"/>
      <c r="K222" s="204"/>
      <c r="L222" s="204"/>
      <c r="M222" s="205"/>
      <c r="N222" s="11" t="s">
        <v>11</v>
      </c>
      <c r="O222" s="125">
        <v>19</v>
      </c>
      <c r="P222" s="75"/>
      <c r="Q222" s="20" t="s">
        <v>45</v>
      </c>
      <c r="R222" s="150">
        <f t="shared" si="7"/>
        <v>0</v>
      </c>
      <c r="S222" s="151"/>
      <c r="T222" s="151"/>
      <c r="U222" s="152"/>
    </row>
    <row r="223" spans="1:21" s="8" customFormat="1" ht="27.75" customHeight="1" x14ac:dyDescent="0.2">
      <c r="A223" s="101"/>
      <c r="B223" s="102"/>
      <c r="C223" s="103"/>
      <c r="D223" s="235" t="s">
        <v>110</v>
      </c>
      <c r="E223" s="204"/>
      <c r="F223" s="204"/>
      <c r="G223" s="204"/>
      <c r="H223" s="204"/>
      <c r="I223" s="204"/>
      <c r="J223" s="204"/>
      <c r="K223" s="204"/>
      <c r="L223" s="204"/>
      <c r="M223" s="205"/>
      <c r="N223" s="11" t="s">
        <v>11</v>
      </c>
      <c r="O223" s="125">
        <v>37</v>
      </c>
      <c r="P223" s="75"/>
      <c r="Q223" s="20" t="s">
        <v>45</v>
      </c>
      <c r="R223" s="150">
        <f t="shared" si="7"/>
        <v>0</v>
      </c>
      <c r="S223" s="151"/>
      <c r="T223" s="151"/>
      <c r="U223" s="152"/>
    </row>
    <row r="224" spans="1:21" s="8" customFormat="1" ht="15" customHeight="1" x14ac:dyDescent="0.2">
      <c r="A224" s="104"/>
      <c r="B224" s="105"/>
      <c r="C224" s="106"/>
      <c r="D224" s="110" t="s">
        <v>111</v>
      </c>
      <c r="E224" s="111"/>
      <c r="F224" s="111"/>
      <c r="G224" s="111"/>
      <c r="H224" s="111"/>
      <c r="I224" s="111"/>
      <c r="J224" s="111"/>
      <c r="K224" s="111"/>
      <c r="L224" s="111"/>
      <c r="M224" s="112"/>
      <c r="N224" s="99" t="s">
        <v>11</v>
      </c>
      <c r="O224" s="159">
        <v>390</v>
      </c>
      <c r="P224" s="160"/>
      <c r="Q224" s="72" t="s">
        <v>19</v>
      </c>
      <c r="R224" s="153">
        <f>A224*O224</f>
        <v>0</v>
      </c>
      <c r="S224" s="154"/>
      <c r="T224" s="154"/>
      <c r="U224" s="155"/>
    </row>
    <row r="225" spans="1:21" s="8" customFormat="1" ht="15" customHeight="1" x14ac:dyDescent="0.2">
      <c r="A225" s="107"/>
      <c r="B225" s="108"/>
      <c r="C225" s="109"/>
      <c r="D225" s="239" t="s">
        <v>112</v>
      </c>
      <c r="E225" s="161"/>
      <c r="F225" s="161"/>
      <c r="G225" s="161"/>
      <c r="H225" s="161"/>
      <c r="I225" s="161"/>
      <c r="J225" s="161"/>
      <c r="K225" s="161"/>
      <c r="L225" s="161"/>
      <c r="M225" s="73"/>
      <c r="N225" s="100"/>
      <c r="O225" s="161"/>
      <c r="P225" s="161"/>
      <c r="Q225" s="73"/>
      <c r="R225" s="156"/>
      <c r="S225" s="157"/>
      <c r="T225" s="157"/>
      <c r="U225" s="158"/>
    </row>
    <row r="226" spans="1:21" s="8" customFormat="1" ht="15" customHeight="1" x14ac:dyDescent="0.2">
      <c r="A226" s="101"/>
      <c r="B226" s="102"/>
      <c r="C226" s="103"/>
      <c r="D226" s="239" t="s">
        <v>113</v>
      </c>
      <c r="E226" s="161"/>
      <c r="F226" s="161"/>
      <c r="G226" s="161"/>
      <c r="H226" s="161"/>
      <c r="I226" s="161"/>
      <c r="J226" s="161"/>
      <c r="K226" s="161"/>
      <c r="L226" s="161"/>
      <c r="M226" s="73"/>
      <c r="N226" s="24" t="s">
        <v>114</v>
      </c>
      <c r="O226" s="23"/>
      <c r="P226" s="23"/>
      <c r="Q226" s="24"/>
      <c r="R226" s="232"/>
      <c r="S226" s="233"/>
      <c r="T226" s="233"/>
      <c r="U226" s="234"/>
    </row>
    <row r="227" spans="1:21" ht="15" customHeight="1" x14ac:dyDescent="0.25">
      <c r="A227" s="170" t="s">
        <v>368</v>
      </c>
      <c r="B227" s="171"/>
      <c r="C227" s="171"/>
      <c r="D227" s="171"/>
      <c r="E227" s="171"/>
      <c r="F227" s="171"/>
      <c r="G227" s="171"/>
      <c r="H227" s="171"/>
      <c r="I227" s="171"/>
      <c r="J227" s="171"/>
      <c r="K227" s="171"/>
      <c r="L227" s="171"/>
      <c r="M227" s="171"/>
      <c r="N227" s="171"/>
      <c r="O227" s="171"/>
      <c r="P227" s="171"/>
      <c r="Q227" s="172"/>
      <c r="R227" s="173">
        <f>SUM(R214:U226)</f>
        <v>0</v>
      </c>
      <c r="S227" s="174"/>
      <c r="T227" s="174"/>
      <c r="U227" s="175"/>
    </row>
    <row r="228" spans="1:21" ht="9.9499999999999993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6"/>
      <c r="S228" s="26"/>
      <c r="T228" s="26"/>
      <c r="U228" s="26"/>
    </row>
    <row r="229" spans="1:21" x14ac:dyDescent="0.25">
      <c r="A229" s="1" t="s">
        <v>369</v>
      </c>
    </row>
    <row r="230" spans="1:21" ht="15.75" thickBot="1" x14ac:dyDescent="0.3">
      <c r="A230" s="176" t="s">
        <v>14</v>
      </c>
      <c r="B230" s="179"/>
      <c r="C230" s="180"/>
      <c r="D230" s="176" t="s">
        <v>15</v>
      </c>
      <c r="E230" s="179"/>
      <c r="F230" s="179"/>
      <c r="G230" s="179"/>
      <c r="H230" s="179"/>
      <c r="I230" s="179"/>
      <c r="J230" s="179"/>
      <c r="K230" s="179"/>
      <c r="L230" s="179"/>
      <c r="M230" s="180"/>
      <c r="N230" s="176" t="s">
        <v>16</v>
      </c>
      <c r="O230" s="179"/>
      <c r="P230" s="179"/>
      <c r="Q230" s="180"/>
      <c r="R230" s="176" t="s">
        <v>17</v>
      </c>
      <c r="S230" s="179"/>
      <c r="T230" s="179"/>
      <c r="U230" s="180"/>
    </row>
    <row r="231" spans="1:21" ht="15.75" thickTop="1" x14ac:dyDescent="0.25">
      <c r="A231" s="183"/>
      <c r="B231" s="184"/>
      <c r="C231" s="185"/>
      <c r="D231" s="186" t="s">
        <v>118</v>
      </c>
      <c r="E231" s="187"/>
      <c r="F231" s="187"/>
      <c r="G231" s="187"/>
      <c r="H231" s="187"/>
      <c r="I231" s="187"/>
      <c r="J231" s="187"/>
      <c r="K231" s="187"/>
      <c r="L231" s="187"/>
      <c r="M231" s="188"/>
      <c r="N231" s="9" t="s">
        <v>11</v>
      </c>
      <c r="O231" s="19" t="s">
        <v>121</v>
      </c>
      <c r="P231" s="19"/>
      <c r="Q231" s="19"/>
      <c r="R231" s="192">
        <f>A231*727</f>
        <v>0</v>
      </c>
      <c r="S231" s="193"/>
      <c r="T231" s="193"/>
      <c r="U231" s="194"/>
    </row>
    <row r="232" spans="1:21" x14ac:dyDescent="0.25">
      <c r="A232" s="101"/>
      <c r="B232" s="102"/>
      <c r="C232" s="103"/>
      <c r="D232" s="74" t="s">
        <v>119</v>
      </c>
      <c r="E232" s="75"/>
      <c r="F232" s="75"/>
      <c r="G232" s="75"/>
      <c r="H232" s="75"/>
      <c r="I232" s="75"/>
      <c r="J232" s="75"/>
      <c r="K232" s="75"/>
      <c r="L232" s="75"/>
      <c r="M232" s="76"/>
      <c r="N232" s="11" t="s">
        <v>11</v>
      </c>
      <c r="O232" s="125">
        <v>1953</v>
      </c>
      <c r="P232" s="75"/>
      <c r="Q232" s="20" t="s">
        <v>19</v>
      </c>
      <c r="R232" s="150">
        <f>A232*O232</f>
        <v>0</v>
      </c>
      <c r="S232" s="151"/>
      <c r="T232" s="151"/>
      <c r="U232" s="152"/>
    </row>
    <row r="233" spans="1:21" x14ac:dyDescent="0.25">
      <c r="A233" s="101"/>
      <c r="B233" s="102"/>
      <c r="C233" s="103"/>
      <c r="D233" s="74" t="s">
        <v>120</v>
      </c>
      <c r="E233" s="75"/>
      <c r="F233" s="75"/>
      <c r="G233" s="75"/>
      <c r="H233" s="75"/>
      <c r="I233" s="75"/>
      <c r="J233" s="75"/>
      <c r="K233" s="75"/>
      <c r="L233" s="75"/>
      <c r="M233" s="76"/>
      <c r="N233" s="11" t="s">
        <v>11</v>
      </c>
      <c r="O233" s="75" t="s">
        <v>122</v>
      </c>
      <c r="P233" s="75"/>
      <c r="Q233" s="76"/>
      <c r="R233" s="150">
        <f>A233*860</f>
        <v>0</v>
      </c>
      <c r="S233" s="151"/>
      <c r="T233" s="151"/>
      <c r="U233" s="152"/>
    </row>
    <row r="234" spans="1:21" x14ac:dyDescent="0.25">
      <c r="A234" s="27" t="s">
        <v>123</v>
      </c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28"/>
      <c r="S234" s="28"/>
      <c r="T234" s="28"/>
      <c r="U234" s="29"/>
    </row>
    <row r="235" spans="1:21" x14ac:dyDescent="0.25">
      <c r="A235" s="101"/>
      <c r="B235" s="102"/>
      <c r="C235" s="103"/>
      <c r="D235" s="74" t="s">
        <v>125</v>
      </c>
      <c r="E235" s="75"/>
      <c r="F235" s="75"/>
      <c r="G235" s="75"/>
      <c r="H235" s="75"/>
      <c r="I235" s="75"/>
      <c r="J235" s="75"/>
      <c r="K235" s="75"/>
      <c r="L235" s="75"/>
      <c r="M235" s="76"/>
      <c r="N235" s="17" t="s">
        <v>11</v>
      </c>
      <c r="O235" s="124">
        <v>7</v>
      </c>
      <c r="P235" s="75"/>
      <c r="Q235" s="12" t="s">
        <v>45</v>
      </c>
      <c r="R235" s="150">
        <f>A235*O235</f>
        <v>0</v>
      </c>
      <c r="S235" s="151"/>
      <c r="T235" s="151"/>
      <c r="U235" s="152"/>
    </row>
    <row r="236" spans="1:21" x14ac:dyDescent="0.25">
      <c r="A236" s="101"/>
      <c r="B236" s="102"/>
      <c r="C236" s="103"/>
      <c r="D236" s="74" t="s">
        <v>126</v>
      </c>
      <c r="E236" s="75"/>
      <c r="F236" s="75"/>
      <c r="G236" s="75"/>
      <c r="H236" s="75"/>
      <c r="I236" s="75"/>
      <c r="J236" s="75"/>
      <c r="K236" s="75"/>
      <c r="L236" s="75"/>
      <c r="M236" s="76"/>
      <c r="N236" s="17" t="s">
        <v>11</v>
      </c>
      <c r="O236" s="124">
        <v>9</v>
      </c>
      <c r="P236" s="75"/>
      <c r="Q236" s="12" t="s">
        <v>45</v>
      </c>
      <c r="R236" s="150">
        <f t="shared" ref="R236:R241" si="8">A236*O236</f>
        <v>0</v>
      </c>
      <c r="S236" s="151"/>
      <c r="T236" s="151"/>
      <c r="U236" s="152"/>
    </row>
    <row r="237" spans="1:21" x14ac:dyDescent="0.25">
      <c r="A237" s="101"/>
      <c r="B237" s="102"/>
      <c r="C237" s="103"/>
      <c r="D237" s="74" t="s">
        <v>127</v>
      </c>
      <c r="E237" s="75"/>
      <c r="F237" s="75"/>
      <c r="G237" s="75"/>
      <c r="H237" s="75"/>
      <c r="I237" s="75"/>
      <c r="J237" s="75"/>
      <c r="K237" s="75"/>
      <c r="L237" s="75"/>
      <c r="M237" s="76"/>
      <c r="N237" s="17" t="s">
        <v>11</v>
      </c>
      <c r="O237" s="124">
        <v>8</v>
      </c>
      <c r="P237" s="75"/>
      <c r="Q237" s="12" t="s">
        <v>116</v>
      </c>
      <c r="R237" s="150">
        <f t="shared" si="8"/>
        <v>0</v>
      </c>
      <c r="S237" s="151"/>
      <c r="T237" s="151"/>
      <c r="U237" s="152"/>
    </row>
    <row r="238" spans="1:21" x14ac:dyDescent="0.25">
      <c r="A238" s="101"/>
      <c r="B238" s="102"/>
      <c r="C238" s="103"/>
      <c r="D238" s="74" t="s">
        <v>128</v>
      </c>
      <c r="E238" s="75"/>
      <c r="F238" s="75"/>
      <c r="G238" s="75"/>
      <c r="H238" s="75"/>
      <c r="I238" s="75"/>
      <c r="J238" s="75"/>
      <c r="K238" s="75"/>
      <c r="L238" s="75"/>
      <c r="M238" s="76"/>
      <c r="N238" s="17" t="s">
        <v>11</v>
      </c>
      <c r="O238" s="125">
        <v>14</v>
      </c>
      <c r="P238" s="75"/>
      <c r="Q238" s="12" t="s">
        <v>116</v>
      </c>
      <c r="R238" s="150">
        <f t="shared" si="8"/>
        <v>0</v>
      </c>
      <c r="S238" s="151"/>
      <c r="T238" s="151"/>
      <c r="U238" s="152"/>
    </row>
    <row r="239" spans="1:21" x14ac:dyDescent="0.25">
      <c r="A239" s="101"/>
      <c r="B239" s="102"/>
      <c r="C239" s="103"/>
      <c r="D239" s="74" t="s">
        <v>105</v>
      </c>
      <c r="E239" s="75"/>
      <c r="F239" s="75"/>
      <c r="G239" s="75"/>
      <c r="H239" s="75"/>
      <c r="I239" s="75"/>
      <c r="J239" s="75"/>
      <c r="K239" s="75"/>
      <c r="L239" s="75"/>
      <c r="M239" s="76"/>
      <c r="N239" s="17" t="s">
        <v>11</v>
      </c>
      <c r="O239" s="124">
        <v>7</v>
      </c>
      <c r="P239" s="75"/>
      <c r="Q239" s="12" t="s">
        <v>116</v>
      </c>
      <c r="R239" s="150">
        <f t="shared" si="8"/>
        <v>0</v>
      </c>
      <c r="S239" s="151"/>
      <c r="T239" s="151"/>
      <c r="U239" s="152"/>
    </row>
    <row r="240" spans="1:21" x14ac:dyDescent="0.25">
      <c r="A240" s="101"/>
      <c r="B240" s="102"/>
      <c r="C240" s="103"/>
      <c r="D240" s="74" t="s">
        <v>106</v>
      </c>
      <c r="E240" s="75"/>
      <c r="F240" s="75"/>
      <c r="G240" s="75"/>
      <c r="H240" s="75"/>
      <c r="I240" s="75"/>
      <c r="J240" s="75"/>
      <c r="K240" s="75"/>
      <c r="L240" s="75"/>
      <c r="M240" s="76"/>
      <c r="N240" s="17" t="s">
        <v>11</v>
      </c>
      <c r="O240" s="124">
        <v>9</v>
      </c>
      <c r="P240" s="75"/>
      <c r="Q240" s="12" t="s">
        <v>116</v>
      </c>
      <c r="R240" s="150">
        <f t="shared" si="8"/>
        <v>0</v>
      </c>
      <c r="S240" s="151"/>
      <c r="T240" s="151"/>
      <c r="U240" s="152"/>
    </row>
    <row r="241" spans="1:21" x14ac:dyDescent="0.25">
      <c r="A241" s="101"/>
      <c r="B241" s="102"/>
      <c r="C241" s="103"/>
      <c r="D241" s="74" t="s">
        <v>129</v>
      </c>
      <c r="E241" s="75"/>
      <c r="F241" s="75"/>
      <c r="G241" s="75"/>
      <c r="H241" s="75"/>
      <c r="I241" s="75"/>
      <c r="J241" s="75"/>
      <c r="K241" s="75"/>
      <c r="L241" s="75"/>
      <c r="M241" s="76"/>
      <c r="N241" s="17" t="s">
        <v>11</v>
      </c>
      <c r="O241" s="125">
        <v>10</v>
      </c>
      <c r="P241" s="75"/>
      <c r="Q241" s="12" t="s">
        <v>116</v>
      </c>
      <c r="R241" s="150">
        <f t="shared" si="8"/>
        <v>0</v>
      </c>
      <c r="S241" s="151"/>
      <c r="T241" s="151"/>
      <c r="U241" s="152"/>
    </row>
    <row r="242" spans="1:21" ht="27.75" customHeight="1" x14ac:dyDescent="0.25">
      <c r="A242" s="101"/>
      <c r="B242" s="102"/>
      <c r="C242" s="103"/>
      <c r="D242" s="74" t="s">
        <v>130</v>
      </c>
      <c r="E242" s="75"/>
      <c r="F242" s="75"/>
      <c r="G242" s="75"/>
      <c r="H242" s="75"/>
      <c r="I242" s="75"/>
      <c r="J242" s="75"/>
      <c r="K242" s="75"/>
      <c r="L242" s="75"/>
      <c r="M242" s="76"/>
      <c r="N242" s="17" t="s">
        <v>11</v>
      </c>
      <c r="O242" s="204" t="s">
        <v>370</v>
      </c>
      <c r="P242" s="204"/>
      <c r="Q242" s="205"/>
      <c r="R242" s="150">
        <f>IF(A242&gt;0,IF(A242&gt;8,A242*250,2000),0)</f>
        <v>0</v>
      </c>
      <c r="S242" s="151"/>
      <c r="T242" s="151"/>
      <c r="U242" s="152"/>
    </row>
    <row r="243" spans="1:21" x14ac:dyDescent="0.25">
      <c r="A243" s="170" t="s">
        <v>124</v>
      </c>
      <c r="B243" s="171"/>
      <c r="C243" s="171"/>
      <c r="D243" s="171"/>
      <c r="E243" s="171"/>
      <c r="F243" s="171"/>
      <c r="G243" s="171"/>
      <c r="H243" s="171"/>
      <c r="I243" s="171"/>
      <c r="J243" s="171"/>
      <c r="K243" s="171"/>
      <c r="L243" s="171"/>
      <c r="M243" s="171"/>
      <c r="N243" s="171"/>
      <c r="O243" s="171"/>
      <c r="P243" s="171"/>
      <c r="Q243" s="172"/>
      <c r="R243" s="173">
        <f>SUM(R231:U242)</f>
        <v>0</v>
      </c>
      <c r="S243" s="174"/>
      <c r="T243" s="174"/>
      <c r="U243" s="175"/>
    </row>
    <row r="259" spans="1:21" x14ac:dyDescent="0.25">
      <c r="A259" s="90" t="s">
        <v>46</v>
      </c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2"/>
      <c r="R259" s="206">
        <f>SUM(R227,R243)</f>
        <v>0</v>
      </c>
      <c r="S259" s="207"/>
      <c r="T259" s="207"/>
      <c r="U259" s="208"/>
    </row>
    <row r="261" spans="1:21" x14ac:dyDescent="0.25">
      <c r="A261" s="30" t="s">
        <v>131</v>
      </c>
    </row>
    <row r="262" spans="1:21" x14ac:dyDescent="0.25">
      <c r="A262" s="1" t="s">
        <v>132</v>
      </c>
    </row>
    <row r="263" spans="1:21" ht="9.9499999999999993" customHeight="1" x14ac:dyDescent="0.25"/>
    <row r="264" spans="1:21" x14ac:dyDescent="0.25">
      <c r="A264" s="1" t="s">
        <v>133</v>
      </c>
    </row>
    <row r="265" spans="1:21" ht="15.75" thickBot="1" x14ac:dyDescent="0.3">
      <c r="A265" s="176" t="s">
        <v>14</v>
      </c>
      <c r="B265" s="179"/>
      <c r="C265" s="180"/>
      <c r="D265" s="176" t="s">
        <v>15</v>
      </c>
      <c r="E265" s="179"/>
      <c r="F265" s="179"/>
      <c r="G265" s="179"/>
      <c r="H265" s="179"/>
      <c r="I265" s="179"/>
      <c r="J265" s="179"/>
      <c r="K265" s="179"/>
      <c r="L265" s="179"/>
      <c r="M265" s="180"/>
      <c r="N265" s="176" t="s">
        <v>16</v>
      </c>
      <c r="O265" s="179"/>
      <c r="P265" s="179"/>
      <c r="Q265" s="179"/>
      <c r="R265" s="179" t="s">
        <v>17</v>
      </c>
      <c r="S265" s="179"/>
      <c r="T265" s="179"/>
      <c r="U265" s="180"/>
    </row>
    <row r="266" spans="1:21" ht="15.75" thickTop="1" x14ac:dyDescent="0.25">
      <c r="A266" s="183"/>
      <c r="B266" s="184"/>
      <c r="C266" s="185"/>
      <c r="D266" s="186" t="s">
        <v>135</v>
      </c>
      <c r="E266" s="187"/>
      <c r="F266" s="187"/>
      <c r="G266" s="187"/>
      <c r="H266" s="187"/>
      <c r="I266" s="187"/>
      <c r="J266" s="187"/>
      <c r="K266" s="187"/>
      <c r="L266" s="187"/>
      <c r="M266" s="188"/>
      <c r="N266" s="9" t="s">
        <v>11</v>
      </c>
      <c r="O266" s="189">
        <v>11860</v>
      </c>
      <c r="P266" s="187"/>
      <c r="Q266" s="19"/>
      <c r="R266" s="192">
        <f>A266*O266</f>
        <v>0</v>
      </c>
      <c r="S266" s="193"/>
      <c r="T266" s="193"/>
      <c r="U266" s="194"/>
    </row>
    <row r="267" spans="1:21" x14ac:dyDescent="0.25">
      <c r="A267" s="101"/>
      <c r="B267" s="102"/>
      <c r="C267" s="103"/>
      <c r="D267" s="74" t="s">
        <v>136</v>
      </c>
      <c r="E267" s="75"/>
      <c r="F267" s="75"/>
      <c r="G267" s="75"/>
      <c r="H267" s="75"/>
      <c r="I267" s="75"/>
      <c r="J267" s="75"/>
      <c r="K267" s="75"/>
      <c r="L267" s="75"/>
      <c r="M267" s="76"/>
      <c r="N267" s="11" t="s">
        <v>11</v>
      </c>
      <c r="O267" s="125">
        <v>26</v>
      </c>
      <c r="P267" s="75"/>
      <c r="Q267" s="20" t="s">
        <v>147</v>
      </c>
      <c r="R267" s="150">
        <f>A267*O267</f>
        <v>0</v>
      </c>
      <c r="S267" s="151"/>
      <c r="T267" s="151"/>
      <c r="U267" s="152"/>
    </row>
    <row r="268" spans="1:21" x14ac:dyDescent="0.25">
      <c r="A268" s="101"/>
      <c r="B268" s="102"/>
      <c r="C268" s="103"/>
      <c r="D268" s="74" t="s">
        <v>137</v>
      </c>
      <c r="E268" s="75"/>
      <c r="F268" s="75"/>
      <c r="G268" s="75"/>
      <c r="H268" s="75"/>
      <c r="I268" s="75"/>
      <c r="J268" s="75"/>
      <c r="K268" s="75"/>
      <c r="L268" s="75"/>
      <c r="M268" s="76"/>
      <c r="N268" s="11" t="s">
        <v>11</v>
      </c>
      <c r="O268" s="125">
        <v>10</v>
      </c>
      <c r="P268" s="75"/>
      <c r="Q268" s="20" t="s">
        <v>147</v>
      </c>
      <c r="R268" s="150">
        <f t="shared" ref="R268:R271" si="9">A268*O268</f>
        <v>0</v>
      </c>
      <c r="S268" s="151"/>
      <c r="T268" s="151"/>
      <c r="U268" s="152"/>
    </row>
    <row r="269" spans="1:21" x14ac:dyDescent="0.25">
      <c r="A269" s="101"/>
      <c r="B269" s="102"/>
      <c r="C269" s="103"/>
      <c r="D269" s="74" t="s">
        <v>138</v>
      </c>
      <c r="E269" s="75"/>
      <c r="F269" s="75"/>
      <c r="G269" s="75"/>
      <c r="H269" s="75"/>
      <c r="I269" s="75"/>
      <c r="J269" s="75"/>
      <c r="K269" s="75"/>
      <c r="L269" s="75"/>
      <c r="M269" s="76"/>
      <c r="N269" s="11" t="s">
        <v>11</v>
      </c>
      <c r="O269" s="125">
        <v>36</v>
      </c>
      <c r="P269" s="75"/>
      <c r="Q269" s="20" t="s">
        <v>147</v>
      </c>
      <c r="R269" s="150">
        <f t="shared" si="9"/>
        <v>0</v>
      </c>
      <c r="S269" s="151"/>
      <c r="T269" s="151"/>
      <c r="U269" s="152"/>
    </row>
    <row r="270" spans="1:21" x14ac:dyDescent="0.25">
      <c r="A270" s="101"/>
      <c r="B270" s="102"/>
      <c r="C270" s="103"/>
      <c r="D270" s="74" t="s">
        <v>139</v>
      </c>
      <c r="E270" s="75"/>
      <c r="F270" s="75"/>
      <c r="G270" s="75"/>
      <c r="H270" s="75"/>
      <c r="I270" s="75"/>
      <c r="J270" s="75"/>
      <c r="K270" s="75"/>
      <c r="L270" s="75"/>
      <c r="M270" s="76"/>
      <c r="N270" s="11" t="s">
        <v>11</v>
      </c>
      <c r="O270" s="125">
        <v>5000</v>
      </c>
      <c r="P270" s="75"/>
      <c r="Q270" s="20" t="s">
        <v>148</v>
      </c>
      <c r="R270" s="150">
        <f t="shared" si="9"/>
        <v>0</v>
      </c>
      <c r="S270" s="151"/>
      <c r="T270" s="151"/>
      <c r="U270" s="152"/>
    </row>
    <row r="271" spans="1:21" x14ac:dyDescent="0.25">
      <c r="A271" s="101"/>
      <c r="B271" s="102"/>
      <c r="C271" s="103"/>
      <c r="D271" s="74" t="s">
        <v>140</v>
      </c>
      <c r="E271" s="75"/>
      <c r="F271" s="75"/>
      <c r="G271" s="75"/>
      <c r="H271" s="75"/>
      <c r="I271" s="75"/>
      <c r="J271" s="75"/>
      <c r="K271" s="75"/>
      <c r="L271" s="75"/>
      <c r="M271" s="76"/>
      <c r="N271" s="11" t="s">
        <v>11</v>
      </c>
      <c r="O271" s="125">
        <v>64</v>
      </c>
      <c r="P271" s="75"/>
      <c r="Q271" s="20" t="s">
        <v>147</v>
      </c>
      <c r="R271" s="150">
        <f t="shared" si="9"/>
        <v>0</v>
      </c>
      <c r="S271" s="151"/>
      <c r="T271" s="151"/>
      <c r="U271" s="152"/>
    </row>
    <row r="272" spans="1:21" x14ac:dyDescent="0.25">
      <c r="A272" s="101"/>
      <c r="B272" s="102"/>
      <c r="C272" s="103"/>
      <c r="D272" s="74" t="s">
        <v>141</v>
      </c>
      <c r="E272" s="75"/>
      <c r="F272" s="75"/>
      <c r="G272" s="75"/>
      <c r="H272" s="75"/>
      <c r="I272" s="75"/>
      <c r="J272" s="75"/>
      <c r="K272" s="75"/>
      <c r="L272" s="75"/>
      <c r="M272" s="76"/>
      <c r="N272" s="11" t="s">
        <v>11</v>
      </c>
      <c r="O272" s="124">
        <v>1</v>
      </c>
      <c r="P272" s="75"/>
      <c r="Q272" s="20" t="s">
        <v>115</v>
      </c>
      <c r="R272" s="150">
        <f>IF(A272&gt;0,IF(A272*1&gt;1000,A272,1000),0)</f>
        <v>0</v>
      </c>
      <c r="S272" s="151"/>
      <c r="T272" s="151"/>
      <c r="U272" s="152"/>
    </row>
    <row r="273" spans="1:21" ht="15" customHeight="1" x14ac:dyDescent="0.25">
      <c r="A273" s="104"/>
      <c r="B273" s="105"/>
      <c r="C273" s="106"/>
      <c r="D273" s="201" t="s">
        <v>142</v>
      </c>
      <c r="E273" s="202"/>
      <c r="F273" s="202"/>
      <c r="G273" s="202"/>
      <c r="H273" s="202"/>
      <c r="I273" s="202"/>
      <c r="J273" s="202"/>
      <c r="K273" s="202"/>
      <c r="L273" s="202"/>
      <c r="M273" s="203"/>
      <c r="N273" s="99" t="s">
        <v>11</v>
      </c>
      <c r="O273" s="190">
        <v>6</v>
      </c>
      <c r="P273" s="160"/>
      <c r="Q273" s="72" t="s">
        <v>115</v>
      </c>
      <c r="R273" s="153"/>
      <c r="S273" s="154"/>
      <c r="T273" s="154"/>
      <c r="U273" s="155"/>
    </row>
    <row r="274" spans="1:21" ht="15" customHeight="1" x14ac:dyDescent="0.25">
      <c r="A274" s="107"/>
      <c r="B274" s="108"/>
      <c r="C274" s="109"/>
      <c r="D274" s="198" t="s">
        <v>143</v>
      </c>
      <c r="E274" s="199"/>
      <c r="F274" s="199"/>
      <c r="G274" s="199"/>
      <c r="H274" s="199"/>
      <c r="I274" s="199"/>
      <c r="J274" s="199"/>
      <c r="K274" s="199"/>
      <c r="L274" s="199"/>
      <c r="M274" s="200"/>
      <c r="N274" s="100"/>
      <c r="O274" s="161"/>
      <c r="P274" s="161"/>
      <c r="Q274" s="73"/>
      <c r="R274" s="156">
        <f>IF(A273&gt;0,IF(A273*6&gt;200,A273*6,200),0)</f>
        <v>0</v>
      </c>
      <c r="S274" s="157"/>
      <c r="T274" s="157"/>
      <c r="U274" s="158"/>
    </row>
    <row r="275" spans="1:21" x14ac:dyDescent="0.25">
      <c r="A275" s="101"/>
      <c r="B275" s="102"/>
      <c r="C275" s="103"/>
      <c r="D275" s="74" t="s">
        <v>144</v>
      </c>
      <c r="E275" s="75"/>
      <c r="F275" s="75"/>
      <c r="G275" s="75"/>
      <c r="H275" s="75"/>
      <c r="I275" s="75"/>
      <c r="J275" s="75"/>
      <c r="K275" s="75"/>
      <c r="L275" s="75"/>
      <c r="M275" s="76"/>
      <c r="N275" s="11" t="s">
        <v>11</v>
      </c>
      <c r="O275" s="124">
        <v>8</v>
      </c>
      <c r="P275" s="75"/>
      <c r="Q275" s="20" t="s">
        <v>115</v>
      </c>
      <c r="R275" s="150">
        <f>IF(A275&gt;0,IF(A275*8&gt;200,A275*8,200),0)</f>
        <v>0</v>
      </c>
      <c r="S275" s="151"/>
      <c r="T275" s="151"/>
      <c r="U275" s="152"/>
    </row>
    <row r="276" spans="1:21" x14ac:dyDescent="0.25">
      <c r="A276" s="104"/>
      <c r="B276" s="105"/>
      <c r="C276" s="106"/>
      <c r="D276" s="191" t="s">
        <v>145</v>
      </c>
      <c r="E276" s="160"/>
      <c r="F276" s="160"/>
      <c r="G276" s="160"/>
      <c r="H276" s="160"/>
      <c r="I276" s="160"/>
      <c r="J276" s="160"/>
      <c r="K276" s="160"/>
      <c r="L276" s="160"/>
      <c r="M276" s="160"/>
      <c r="N276" s="99" t="s">
        <v>11</v>
      </c>
      <c r="O276" s="159">
        <v>17</v>
      </c>
      <c r="P276" s="160"/>
      <c r="Q276" s="72" t="s">
        <v>115</v>
      </c>
      <c r="R276" s="153"/>
      <c r="S276" s="154"/>
      <c r="T276" s="154"/>
      <c r="U276" s="155"/>
    </row>
    <row r="277" spans="1:21" x14ac:dyDescent="0.25">
      <c r="A277" s="107"/>
      <c r="B277" s="108"/>
      <c r="C277" s="109"/>
      <c r="D277" s="239" t="s">
        <v>146</v>
      </c>
      <c r="E277" s="161"/>
      <c r="F277" s="161"/>
      <c r="G277" s="161"/>
      <c r="H277" s="161"/>
      <c r="I277" s="161"/>
      <c r="J277" s="161"/>
      <c r="K277" s="161"/>
      <c r="L277" s="161"/>
      <c r="M277" s="73"/>
      <c r="N277" s="100"/>
      <c r="O277" s="161"/>
      <c r="P277" s="161"/>
      <c r="Q277" s="73"/>
      <c r="R277" s="156">
        <f>A276*O276</f>
        <v>0</v>
      </c>
      <c r="S277" s="157"/>
      <c r="T277" s="157"/>
      <c r="U277" s="158"/>
    </row>
    <row r="278" spans="1:21" x14ac:dyDescent="0.25">
      <c r="A278" s="170" t="s">
        <v>134</v>
      </c>
      <c r="B278" s="171"/>
      <c r="C278" s="171"/>
      <c r="D278" s="171"/>
      <c r="E278" s="171"/>
      <c r="F278" s="171"/>
      <c r="G278" s="171"/>
      <c r="H278" s="171"/>
      <c r="I278" s="171"/>
      <c r="J278" s="171"/>
      <c r="K278" s="171"/>
      <c r="L278" s="171"/>
      <c r="M278" s="171"/>
      <c r="N278" s="171"/>
      <c r="O278" s="171"/>
      <c r="P278" s="171"/>
      <c r="Q278" s="172"/>
      <c r="R278" s="173">
        <f>SUM(R266:U277)</f>
        <v>0</v>
      </c>
      <c r="S278" s="174"/>
      <c r="T278" s="174"/>
      <c r="U278" s="175"/>
    </row>
    <row r="279" spans="1:21" ht="9.9499999999999993" customHeight="1" x14ac:dyDescent="0.25"/>
    <row r="280" spans="1:21" x14ac:dyDescent="0.25">
      <c r="A280" s="1" t="s">
        <v>149</v>
      </c>
    </row>
    <row r="281" spans="1:21" ht="15.75" thickBot="1" x14ac:dyDescent="0.3">
      <c r="A281" s="176" t="s">
        <v>14</v>
      </c>
      <c r="B281" s="179"/>
      <c r="C281" s="180"/>
      <c r="D281" s="176" t="s">
        <v>15</v>
      </c>
      <c r="E281" s="179"/>
      <c r="F281" s="179"/>
      <c r="G281" s="179"/>
      <c r="H281" s="179"/>
      <c r="I281" s="179"/>
      <c r="J281" s="179"/>
      <c r="K281" s="179"/>
      <c r="L281" s="179"/>
      <c r="M281" s="180"/>
      <c r="N281" s="176" t="s">
        <v>16</v>
      </c>
      <c r="O281" s="179"/>
      <c r="P281" s="179"/>
      <c r="Q281" s="180"/>
      <c r="R281" s="176" t="s">
        <v>17</v>
      </c>
      <c r="S281" s="179"/>
      <c r="T281" s="179"/>
      <c r="U281" s="180"/>
    </row>
    <row r="282" spans="1:21" ht="15.75" thickTop="1" x14ac:dyDescent="0.25">
      <c r="A282" s="183"/>
      <c r="B282" s="184"/>
      <c r="C282" s="185"/>
      <c r="D282" s="186" t="s">
        <v>151</v>
      </c>
      <c r="E282" s="187"/>
      <c r="F282" s="187"/>
      <c r="G282" s="187"/>
      <c r="H282" s="187"/>
      <c r="I282" s="187"/>
      <c r="J282" s="187"/>
      <c r="K282" s="187"/>
      <c r="L282" s="187"/>
      <c r="M282" s="188"/>
      <c r="N282" s="19" t="s">
        <v>11</v>
      </c>
      <c r="O282" s="197">
        <v>3</v>
      </c>
      <c r="P282" s="197"/>
      <c r="Q282" s="10" t="s">
        <v>115</v>
      </c>
      <c r="R282" s="192">
        <f>A282*O282</f>
        <v>0</v>
      </c>
      <c r="S282" s="193"/>
      <c r="T282" s="193"/>
      <c r="U282" s="194"/>
    </row>
    <row r="283" spans="1:21" x14ac:dyDescent="0.25">
      <c r="A283" s="101"/>
      <c r="B283" s="102"/>
      <c r="C283" s="103"/>
      <c r="D283" s="74" t="s">
        <v>152</v>
      </c>
      <c r="E283" s="75"/>
      <c r="F283" s="75"/>
      <c r="G283" s="75"/>
      <c r="H283" s="75"/>
      <c r="I283" s="75"/>
      <c r="J283" s="75"/>
      <c r="K283" s="75"/>
      <c r="L283" s="75"/>
      <c r="M283" s="76"/>
      <c r="N283" s="63" t="s">
        <v>381</v>
      </c>
      <c r="O283" s="12"/>
      <c r="P283" s="12"/>
      <c r="Q283" s="12"/>
      <c r="R283" s="150">
        <f>A283*2.5</f>
        <v>0</v>
      </c>
      <c r="S283" s="151"/>
      <c r="T283" s="151"/>
      <c r="U283" s="152"/>
    </row>
    <row r="284" spans="1:21" x14ac:dyDescent="0.25">
      <c r="A284" s="101"/>
      <c r="B284" s="102"/>
      <c r="C284" s="103"/>
      <c r="D284" s="74" t="s">
        <v>153</v>
      </c>
      <c r="E284" s="75"/>
      <c r="F284" s="75"/>
      <c r="G284" s="75"/>
      <c r="H284" s="75"/>
      <c r="I284" s="75"/>
      <c r="J284" s="75"/>
      <c r="K284" s="75"/>
      <c r="L284" s="75"/>
      <c r="M284" s="76"/>
      <c r="N284" s="63" t="s">
        <v>382</v>
      </c>
      <c r="O284" s="12"/>
      <c r="P284" s="12"/>
      <c r="Q284" s="12"/>
      <c r="R284" s="150">
        <f>A284*5.5</f>
        <v>0</v>
      </c>
      <c r="S284" s="151"/>
      <c r="T284" s="151"/>
      <c r="U284" s="152"/>
    </row>
    <row r="285" spans="1:21" x14ac:dyDescent="0.25">
      <c r="A285" s="101"/>
      <c r="B285" s="102"/>
      <c r="C285" s="103"/>
      <c r="D285" s="74" t="s">
        <v>154</v>
      </c>
      <c r="E285" s="75"/>
      <c r="F285" s="75"/>
      <c r="G285" s="75"/>
      <c r="H285" s="75"/>
      <c r="I285" s="75"/>
      <c r="J285" s="75"/>
      <c r="K285" s="75"/>
      <c r="L285" s="75"/>
      <c r="M285" s="76"/>
      <c r="N285" s="64" t="s">
        <v>383</v>
      </c>
      <c r="O285" s="12"/>
      <c r="P285" s="12"/>
      <c r="Q285" s="12"/>
      <c r="R285" s="150">
        <f>A285*15.5</f>
        <v>0</v>
      </c>
      <c r="S285" s="151"/>
      <c r="T285" s="151"/>
      <c r="U285" s="152"/>
    </row>
    <row r="286" spans="1:21" x14ac:dyDescent="0.25">
      <c r="A286" s="101"/>
      <c r="B286" s="102"/>
      <c r="C286" s="103"/>
      <c r="D286" s="74" t="s">
        <v>155</v>
      </c>
      <c r="E286" s="75"/>
      <c r="F286" s="75"/>
      <c r="G286" s="75"/>
      <c r="H286" s="75"/>
      <c r="I286" s="75"/>
      <c r="J286" s="75"/>
      <c r="K286" s="75"/>
      <c r="L286" s="75"/>
      <c r="M286" s="76"/>
      <c r="N286" s="31" t="s">
        <v>159</v>
      </c>
      <c r="O286" s="12"/>
      <c r="P286" s="12"/>
      <c r="Q286" s="12"/>
      <c r="R286" s="150">
        <f>A286*8.5</f>
        <v>0</v>
      </c>
      <c r="S286" s="151"/>
      <c r="T286" s="151"/>
      <c r="U286" s="152"/>
    </row>
    <row r="287" spans="1:21" x14ac:dyDescent="0.25">
      <c r="A287" s="101"/>
      <c r="B287" s="102"/>
      <c r="C287" s="103"/>
      <c r="D287" s="74" t="s">
        <v>156</v>
      </c>
      <c r="E287" s="75"/>
      <c r="F287" s="75"/>
      <c r="G287" s="75"/>
      <c r="H287" s="75"/>
      <c r="I287" s="75"/>
      <c r="J287" s="75"/>
      <c r="K287" s="75"/>
      <c r="L287" s="75"/>
      <c r="M287" s="76"/>
      <c r="N287" s="31" t="s">
        <v>160</v>
      </c>
      <c r="O287" s="12"/>
      <c r="P287" s="12"/>
      <c r="Q287" s="12"/>
      <c r="R287" s="150">
        <f>A287*20.5</f>
        <v>0</v>
      </c>
      <c r="S287" s="151"/>
      <c r="T287" s="151"/>
      <c r="U287" s="152"/>
    </row>
    <row r="288" spans="1:21" x14ac:dyDescent="0.25">
      <c r="A288" s="101"/>
      <c r="B288" s="102"/>
      <c r="C288" s="103"/>
      <c r="D288" s="74" t="s">
        <v>157</v>
      </c>
      <c r="E288" s="75"/>
      <c r="F288" s="75"/>
      <c r="G288" s="75"/>
      <c r="H288" s="75"/>
      <c r="I288" s="75"/>
      <c r="J288" s="75"/>
      <c r="K288" s="75"/>
      <c r="L288" s="75"/>
      <c r="M288" s="76"/>
      <c r="N288" s="31" t="s">
        <v>161</v>
      </c>
      <c r="O288" s="12"/>
      <c r="P288" s="12"/>
      <c r="Q288" s="12"/>
      <c r="R288" s="150">
        <f>A288*15</f>
        <v>0</v>
      </c>
      <c r="S288" s="151"/>
      <c r="T288" s="151"/>
      <c r="U288" s="152"/>
    </row>
    <row r="289" spans="1:21" x14ac:dyDescent="0.25">
      <c r="A289" s="101"/>
      <c r="B289" s="102"/>
      <c r="C289" s="103"/>
      <c r="D289" s="74" t="s">
        <v>158</v>
      </c>
      <c r="E289" s="75"/>
      <c r="F289" s="75"/>
      <c r="G289" s="75"/>
      <c r="H289" s="75"/>
      <c r="I289" s="75"/>
      <c r="J289" s="75"/>
      <c r="K289" s="75"/>
      <c r="L289" s="75"/>
      <c r="M289" s="76"/>
      <c r="N289" s="31" t="s">
        <v>162</v>
      </c>
      <c r="O289" s="12"/>
      <c r="P289" s="12"/>
      <c r="Q289" s="12"/>
      <c r="R289" s="150">
        <f>A289*5</f>
        <v>0</v>
      </c>
      <c r="S289" s="151"/>
      <c r="T289" s="151"/>
      <c r="U289" s="152"/>
    </row>
    <row r="290" spans="1:21" x14ac:dyDescent="0.25">
      <c r="A290" s="32" t="s">
        <v>163</v>
      </c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4"/>
    </row>
    <row r="291" spans="1:21" x14ac:dyDescent="0.25">
      <c r="A291" s="101"/>
      <c r="B291" s="102"/>
      <c r="C291" s="103"/>
      <c r="D291" s="74" t="s">
        <v>164</v>
      </c>
      <c r="E291" s="75"/>
      <c r="F291" s="75"/>
      <c r="G291" s="75"/>
      <c r="H291" s="75"/>
      <c r="I291" s="75"/>
      <c r="J291" s="75"/>
      <c r="K291" s="75"/>
      <c r="L291" s="75"/>
      <c r="M291" s="76"/>
      <c r="N291" s="11" t="s">
        <v>11</v>
      </c>
      <c r="O291" s="125">
        <v>16</v>
      </c>
      <c r="P291" s="75"/>
      <c r="Q291" s="12" t="s">
        <v>45</v>
      </c>
      <c r="R291" s="150">
        <f>A291*O291</f>
        <v>0</v>
      </c>
      <c r="S291" s="151"/>
      <c r="T291" s="151"/>
      <c r="U291" s="152"/>
    </row>
    <row r="292" spans="1:21" x14ac:dyDescent="0.25">
      <c r="A292" s="101"/>
      <c r="B292" s="102"/>
      <c r="C292" s="103"/>
      <c r="D292" s="74" t="s">
        <v>165</v>
      </c>
      <c r="E292" s="75"/>
      <c r="F292" s="75"/>
      <c r="G292" s="75"/>
      <c r="H292" s="75"/>
      <c r="I292" s="75"/>
      <c r="J292" s="75"/>
      <c r="K292" s="75"/>
      <c r="L292" s="75"/>
      <c r="M292" s="76"/>
      <c r="N292" s="11" t="s">
        <v>11</v>
      </c>
      <c r="O292" s="125">
        <v>18</v>
      </c>
      <c r="P292" s="75"/>
      <c r="Q292" s="12" t="s">
        <v>45</v>
      </c>
      <c r="R292" s="150">
        <f t="shared" ref="R292:R294" si="10">A292*O292</f>
        <v>0</v>
      </c>
      <c r="S292" s="151"/>
      <c r="T292" s="151"/>
      <c r="U292" s="152"/>
    </row>
    <row r="293" spans="1:21" x14ac:dyDescent="0.25">
      <c r="A293" s="101"/>
      <c r="B293" s="102"/>
      <c r="C293" s="103"/>
      <c r="D293" s="74" t="s">
        <v>166</v>
      </c>
      <c r="E293" s="75"/>
      <c r="F293" s="75"/>
      <c r="G293" s="75"/>
      <c r="H293" s="75"/>
      <c r="I293" s="75"/>
      <c r="J293" s="75"/>
      <c r="K293" s="75"/>
      <c r="L293" s="75"/>
      <c r="M293" s="76"/>
      <c r="N293" s="11" t="s">
        <v>11</v>
      </c>
      <c r="O293" s="125">
        <v>19</v>
      </c>
      <c r="P293" s="75"/>
      <c r="Q293" s="12" t="s">
        <v>45</v>
      </c>
      <c r="R293" s="150">
        <f t="shared" si="10"/>
        <v>0</v>
      </c>
      <c r="S293" s="151"/>
      <c r="T293" s="151"/>
      <c r="U293" s="152"/>
    </row>
    <row r="294" spans="1:21" x14ac:dyDescent="0.25">
      <c r="A294" s="101"/>
      <c r="B294" s="102"/>
      <c r="C294" s="103"/>
      <c r="D294" s="74" t="s">
        <v>167</v>
      </c>
      <c r="E294" s="75"/>
      <c r="F294" s="75"/>
      <c r="G294" s="75"/>
      <c r="H294" s="75"/>
      <c r="I294" s="75"/>
      <c r="J294" s="75"/>
      <c r="K294" s="75"/>
      <c r="L294" s="75"/>
      <c r="M294" s="76"/>
      <c r="N294" s="11" t="s">
        <v>11</v>
      </c>
      <c r="O294" s="125">
        <v>21</v>
      </c>
      <c r="P294" s="75"/>
      <c r="Q294" s="12" t="s">
        <v>45</v>
      </c>
      <c r="R294" s="150">
        <f t="shared" si="10"/>
        <v>0</v>
      </c>
      <c r="S294" s="151"/>
      <c r="T294" s="151"/>
      <c r="U294" s="152"/>
    </row>
    <row r="295" spans="1:21" x14ac:dyDescent="0.25">
      <c r="A295" s="170" t="s">
        <v>150</v>
      </c>
      <c r="B295" s="171"/>
      <c r="C295" s="171"/>
      <c r="D295" s="171"/>
      <c r="E295" s="171"/>
      <c r="F295" s="171"/>
      <c r="G295" s="171"/>
      <c r="H295" s="171"/>
      <c r="I295" s="171"/>
      <c r="J295" s="171"/>
      <c r="K295" s="171"/>
      <c r="L295" s="171"/>
      <c r="M295" s="171"/>
      <c r="N295" s="171"/>
      <c r="O295" s="171"/>
      <c r="P295" s="171"/>
      <c r="Q295" s="172"/>
      <c r="R295" s="173">
        <f>SUM(R282:U289,R291:U294)</f>
        <v>0</v>
      </c>
      <c r="S295" s="174"/>
      <c r="T295" s="174"/>
      <c r="U295" s="175"/>
    </row>
    <row r="311" spans="1:21" x14ac:dyDescent="0.25">
      <c r="A311" s="90" t="s">
        <v>46</v>
      </c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2"/>
      <c r="R311" s="206">
        <f>SUM(R278,R295)</f>
        <v>0</v>
      </c>
      <c r="S311" s="240"/>
      <c r="T311" s="240"/>
      <c r="U311" s="241"/>
    </row>
    <row r="313" spans="1:21" x14ac:dyDescent="0.25">
      <c r="A313" s="1" t="s">
        <v>168</v>
      </c>
    </row>
    <row r="314" spans="1:21" ht="15.75" thickBot="1" x14ac:dyDescent="0.3">
      <c r="A314" s="176" t="s">
        <v>169</v>
      </c>
      <c r="B314" s="179"/>
      <c r="C314" s="180"/>
      <c r="D314" s="176" t="s">
        <v>15</v>
      </c>
      <c r="E314" s="179"/>
      <c r="F314" s="179"/>
      <c r="G314" s="179"/>
      <c r="H314" s="179"/>
      <c r="I314" s="179"/>
      <c r="J314" s="179"/>
      <c r="K314" s="179"/>
      <c r="L314" s="179"/>
      <c r="M314" s="180"/>
      <c r="N314" s="176" t="s">
        <v>16</v>
      </c>
      <c r="O314" s="179"/>
      <c r="P314" s="179"/>
      <c r="Q314" s="180"/>
      <c r="R314" s="176" t="s">
        <v>17</v>
      </c>
      <c r="S314" s="179"/>
      <c r="T314" s="179"/>
      <c r="U314" s="180"/>
    </row>
    <row r="315" spans="1:21" ht="15.75" thickTop="1" x14ac:dyDescent="0.25">
      <c r="A315" s="183"/>
      <c r="B315" s="184"/>
      <c r="C315" s="185"/>
      <c r="D315" s="186" t="s">
        <v>171</v>
      </c>
      <c r="E315" s="187"/>
      <c r="F315" s="187"/>
      <c r="G315" s="187"/>
      <c r="H315" s="187"/>
      <c r="I315" s="187"/>
      <c r="J315" s="187"/>
      <c r="K315" s="187"/>
      <c r="L315" s="187"/>
      <c r="M315" s="188"/>
      <c r="N315" s="9" t="s">
        <v>11</v>
      </c>
      <c r="O315" s="189">
        <v>1800</v>
      </c>
      <c r="P315" s="187"/>
      <c r="Q315" s="10" t="s">
        <v>19</v>
      </c>
      <c r="R315" s="192">
        <f>A315*O315</f>
        <v>0</v>
      </c>
      <c r="S315" s="193"/>
      <c r="T315" s="193"/>
      <c r="U315" s="194"/>
    </row>
    <row r="316" spans="1:21" x14ac:dyDescent="0.25">
      <c r="A316" s="101"/>
      <c r="B316" s="102"/>
      <c r="C316" s="103"/>
      <c r="D316" s="74" t="s">
        <v>172</v>
      </c>
      <c r="E316" s="75"/>
      <c r="F316" s="75"/>
      <c r="G316" s="75"/>
      <c r="H316" s="75"/>
      <c r="I316" s="75"/>
      <c r="J316" s="75"/>
      <c r="K316" s="75"/>
      <c r="L316" s="75"/>
      <c r="M316" s="76"/>
      <c r="N316" s="11" t="s">
        <v>11</v>
      </c>
      <c r="O316" s="125">
        <v>1950</v>
      </c>
      <c r="P316" s="75"/>
      <c r="Q316" s="12" t="s">
        <v>19</v>
      </c>
      <c r="R316" s="150">
        <f>A316*O316</f>
        <v>0</v>
      </c>
      <c r="S316" s="151"/>
      <c r="T316" s="151"/>
      <c r="U316" s="152"/>
    </row>
    <row r="317" spans="1:21" x14ac:dyDescent="0.25">
      <c r="A317" s="101"/>
      <c r="B317" s="102"/>
      <c r="C317" s="103"/>
      <c r="D317" s="74" t="s">
        <v>173</v>
      </c>
      <c r="E317" s="75"/>
      <c r="F317" s="75"/>
      <c r="G317" s="75"/>
      <c r="H317" s="75"/>
      <c r="I317" s="75"/>
      <c r="J317" s="75"/>
      <c r="K317" s="75"/>
      <c r="L317" s="75"/>
      <c r="M317" s="76"/>
      <c r="N317" s="11" t="s">
        <v>11</v>
      </c>
      <c r="O317" s="125">
        <v>2000</v>
      </c>
      <c r="P317" s="75"/>
      <c r="Q317" s="12" t="s">
        <v>19</v>
      </c>
      <c r="R317" s="150">
        <f t="shared" ref="R317:R330" si="11">A317*O317</f>
        <v>0</v>
      </c>
      <c r="S317" s="151"/>
      <c r="T317" s="151"/>
      <c r="U317" s="152"/>
    </row>
    <row r="318" spans="1:21" x14ac:dyDescent="0.25">
      <c r="A318" s="101"/>
      <c r="B318" s="102"/>
      <c r="C318" s="103"/>
      <c r="D318" s="74" t="s">
        <v>174</v>
      </c>
      <c r="E318" s="75"/>
      <c r="F318" s="75"/>
      <c r="G318" s="75"/>
      <c r="H318" s="75"/>
      <c r="I318" s="75"/>
      <c r="J318" s="75"/>
      <c r="K318" s="75"/>
      <c r="L318" s="75"/>
      <c r="M318" s="76"/>
      <c r="N318" s="11" t="s">
        <v>11</v>
      </c>
      <c r="O318" s="125">
        <v>2000</v>
      </c>
      <c r="P318" s="75"/>
      <c r="Q318" s="12" t="s">
        <v>19</v>
      </c>
      <c r="R318" s="150">
        <f t="shared" si="11"/>
        <v>0</v>
      </c>
      <c r="S318" s="151"/>
      <c r="T318" s="151"/>
      <c r="U318" s="152"/>
    </row>
    <row r="319" spans="1:21" x14ac:dyDescent="0.25">
      <c r="A319" s="101"/>
      <c r="B319" s="102"/>
      <c r="C319" s="103"/>
      <c r="D319" s="74" t="s">
        <v>175</v>
      </c>
      <c r="E319" s="75"/>
      <c r="F319" s="75"/>
      <c r="G319" s="75"/>
      <c r="H319" s="75"/>
      <c r="I319" s="75"/>
      <c r="J319" s="75"/>
      <c r="K319" s="75"/>
      <c r="L319" s="75"/>
      <c r="M319" s="76"/>
      <c r="N319" s="11" t="s">
        <v>11</v>
      </c>
      <c r="O319" s="125">
        <v>1800</v>
      </c>
      <c r="P319" s="75"/>
      <c r="Q319" s="12" t="s">
        <v>19</v>
      </c>
      <c r="R319" s="150">
        <f t="shared" si="11"/>
        <v>0</v>
      </c>
      <c r="S319" s="151"/>
      <c r="T319" s="151"/>
      <c r="U319" s="152"/>
    </row>
    <row r="320" spans="1:21" x14ac:dyDescent="0.25">
      <c r="A320" s="101"/>
      <c r="B320" s="102"/>
      <c r="C320" s="103"/>
      <c r="D320" s="74" t="s">
        <v>176</v>
      </c>
      <c r="E320" s="75"/>
      <c r="F320" s="75"/>
      <c r="G320" s="75"/>
      <c r="H320" s="75"/>
      <c r="I320" s="75"/>
      <c r="J320" s="75"/>
      <c r="K320" s="75"/>
      <c r="L320" s="75"/>
      <c r="M320" s="76"/>
      <c r="N320" s="11" t="s">
        <v>11</v>
      </c>
      <c r="O320" s="125">
        <v>2000</v>
      </c>
      <c r="P320" s="75"/>
      <c r="Q320" s="12" t="s">
        <v>19</v>
      </c>
      <c r="R320" s="150">
        <f t="shared" si="11"/>
        <v>0</v>
      </c>
      <c r="S320" s="151"/>
      <c r="T320" s="151"/>
      <c r="U320" s="152"/>
    </row>
    <row r="321" spans="1:21" x14ac:dyDescent="0.25">
      <c r="A321" s="101"/>
      <c r="B321" s="102"/>
      <c r="C321" s="103"/>
      <c r="D321" s="74" t="s">
        <v>177</v>
      </c>
      <c r="E321" s="75"/>
      <c r="F321" s="75"/>
      <c r="G321" s="75"/>
      <c r="H321" s="75"/>
      <c r="I321" s="75"/>
      <c r="J321" s="75"/>
      <c r="K321" s="75"/>
      <c r="L321" s="75"/>
      <c r="M321" s="76"/>
      <c r="N321" s="11" t="s">
        <v>11</v>
      </c>
      <c r="O321" s="125">
        <v>1200</v>
      </c>
      <c r="P321" s="75"/>
      <c r="Q321" s="12" t="s">
        <v>19</v>
      </c>
      <c r="R321" s="150">
        <f t="shared" si="11"/>
        <v>0</v>
      </c>
      <c r="S321" s="151"/>
      <c r="T321" s="151"/>
      <c r="U321" s="152"/>
    </row>
    <row r="322" spans="1:21" x14ac:dyDescent="0.25">
      <c r="A322" s="101"/>
      <c r="B322" s="102"/>
      <c r="C322" s="103"/>
      <c r="D322" s="74" t="s">
        <v>178</v>
      </c>
      <c r="E322" s="75"/>
      <c r="F322" s="75"/>
      <c r="G322" s="75"/>
      <c r="H322" s="75"/>
      <c r="I322" s="75"/>
      <c r="J322" s="75"/>
      <c r="K322" s="75"/>
      <c r="L322" s="75"/>
      <c r="M322" s="76"/>
      <c r="N322" s="11" t="s">
        <v>11</v>
      </c>
      <c r="O322" s="125">
        <v>1500</v>
      </c>
      <c r="P322" s="75"/>
      <c r="Q322" s="12" t="s">
        <v>19</v>
      </c>
      <c r="R322" s="150">
        <f t="shared" si="11"/>
        <v>0</v>
      </c>
      <c r="S322" s="151"/>
      <c r="T322" s="151"/>
      <c r="U322" s="152"/>
    </row>
    <row r="323" spans="1:21" x14ac:dyDescent="0.25">
      <c r="A323" s="101"/>
      <c r="B323" s="102"/>
      <c r="C323" s="103"/>
      <c r="D323" s="74" t="s">
        <v>179</v>
      </c>
      <c r="E323" s="75"/>
      <c r="F323" s="75"/>
      <c r="G323" s="75"/>
      <c r="H323" s="75"/>
      <c r="I323" s="75"/>
      <c r="J323" s="75"/>
      <c r="K323" s="75"/>
      <c r="L323" s="75"/>
      <c r="M323" s="76"/>
      <c r="N323" s="11" t="s">
        <v>11</v>
      </c>
      <c r="O323" s="125">
        <v>5000</v>
      </c>
      <c r="P323" s="75"/>
      <c r="Q323" s="12" t="s">
        <v>19</v>
      </c>
      <c r="R323" s="150">
        <f t="shared" si="11"/>
        <v>0</v>
      </c>
      <c r="S323" s="151"/>
      <c r="T323" s="151"/>
      <c r="U323" s="152"/>
    </row>
    <row r="324" spans="1:21" x14ac:dyDescent="0.25">
      <c r="A324" s="101"/>
      <c r="B324" s="102"/>
      <c r="C324" s="103"/>
      <c r="D324" s="74" t="s">
        <v>180</v>
      </c>
      <c r="E324" s="75"/>
      <c r="F324" s="75"/>
      <c r="G324" s="75"/>
      <c r="H324" s="75"/>
      <c r="I324" s="75"/>
      <c r="J324" s="75"/>
      <c r="K324" s="75"/>
      <c r="L324" s="75"/>
      <c r="M324" s="76"/>
      <c r="N324" s="11" t="s">
        <v>11</v>
      </c>
      <c r="O324" s="125">
        <v>6500</v>
      </c>
      <c r="P324" s="75"/>
      <c r="Q324" s="12" t="s">
        <v>19</v>
      </c>
      <c r="R324" s="150">
        <f t="shared" si="11"/>
        <v>0</v>
      </c>
      <c r="S324" s="151"/>
      <c r="T324" s="151"/>
      <c r="U324" s="152"/>
    </row>
    <row r="325" spans="1:21" x14ac:dyDescent="0.25">
      <c r="A325" s="101"/>
      <c r="B325" s="102"/>
      <c r="C325" s="103"/>
      <c r="D325" s="74" t="s">
        <v>181</v>
      </c>
      <c r="E325" s="75"/>
      <c r="F325" s="75"/>
      <c r="G325" s="75"/>
      <c r="H325" s="75"/>
      <c r="I325" s="75"/>
      <c r="J325" s="75"/>
      <c r="K325" s="75"/>
      <c r="L325" s="75"/>
      <c r="M325" s="76"/>
      <c r="N325" s="11" t="s">
        <v>11</v>
      </c>
      <c r="O325" s="125">
        <v>4120</v>
      </c>
      <c r="P325" s="75"/>
      <c r="Q325" s="12" t="s">
        <v>19</v>
      </c>
      <c r="R325" s="150">
        <f t="shared" si="11"/>
        <v>0</v>
      </c>
      <c r="S325" s="151"/>
      <c r="T325" s="151"/>
      <c r="U325" s="152"/>
    </row>
    <row r="326" spans="1:21" x14ac:dyDescent="0.25">
      <c r="A326" s="101"/>
      <c r="B326" s="102"/>
      <c r="C326" s="103"/>
      <c r="D326" s="74" t="s">
        <v>182</v>
      </c>
      <c r="E326" s="75"/>
      <c r="F326" s="75"/>
      <c r="G326" s="75"/>
      <c r="H326" s="75"/>
      <c r="I326" s="75"/>
      <c r="J326" s="75"/>
      <c r="K326" s="75"/>
      <c r="L326" s="75"/>
      <c r="M326" s="76"/>
      <c r="N326" s="11" t="s">
        <v>11</v>
      </c>
      <c r="O326" s="125">
        <v>5300</v>
      </c>
      <c r="P326" s="75"/>
      <c r="Q326" s="12" t="s">
        <v>19</v>
      </c>
      <c r="R326" s="150">
        <f t="shared" si="11"/>
        <v>0</v>
      </c>
      <c r="S326" s="151"/>
      <c r="T326" s="151"/>
      <c r="U326" s="152"/>
    </row>
    <row r="327" spans="1:21" x14ac:dyDescent="0.25">
      <c r="A327" s="101"/>
      <c r="B327" s="102"/>
      <c r="C327" s="103"/>
      <c r="D327" s="74" t="s">
        <v>183</v>
      </c>
      <c r="E327" s="75"/>
      <c r="F327" s="75"/>
      <c r="G327" s="75"/>
      <c r="H327" s="75"/>
      <c r="I327" s="75"/>
      <c r="J327" s="75"/>
      <c r="K327" s="75"/>
      <c r="L327" s="75"/>
      <c r="M327" s="76"/>
      <c r="N327" s="11" t="s">
        <v>11</v>
      </c>
      <c r="O327" s="125">
        <v>3000</v>
      </c>
      <c r="P327" s="75"/>
      <c r="Q327" s="12" t="s">
        <v>19</v>
      </c>
      <c r="R327" s="150">
        <f t="shared" si="11"/>
        <v>0</v>
      </c>
      <c r="S327" s="151"/>
      <c r="T327" s="151"/>
      <c r="U327" s="152"/>
    </row>
    <row r="328" spans="1:21" x14ac:dyDescent="0.25">
      <c r="A328" s="101"/>
      <c r="B328" s="102"/>
      <c r="C328" s="103"/>
      <c r="D328" s="74" t="s">
        <v>184</v>
      </c>
      <c r="E328" s="75"/>
      <c r="F328" s="75"/>
      <c r="G328" s="75"/>
      <c r="H328" s="75"/>
      <c r="I328" s="75"/>
      <c r="J328" s="75"/>
      <c r="K328" s="75"/>
      <c r="L328" s="75"/>
      <c r="M328" s="76"/>
      <c r="N328" s="11" t="s">
        <v>11</v>
      </c>
      <c r="O328" s="125">
        <v>55</v>
      </c>
      <c r="P328" s="75"/>
      <c r="Q328" s="12" t="s">
        <v>115</v>
      </c>
      <c r="R328" s="150">
        <f t="shared" si="11"/>
        <v>0</v>
      </c>
      <c r="S328" s="151"/>
      <c r="T328" s="151"/>
      <c r="U328" s="152"/>
    </row>
    <row r="329" spans="1:21" x14ac:dyDescent="0.25">
      <c r="A329" s="101"/>
      <c r="B329" s="102"/>
      <c r="C329" s="103"/>
      <c r="D329" s="74" t="s">
        <v>185</v>
      </c>
      <c r="E329" s="75"/>
      <c r="F329" s="75"/>
      <c r="G329" s="75"/>
      <c r="H329" s="75"/>
      <c r="I329" s="75"/>
      <c r="J329" s="75"/>
      <c r="K329" s="75"/>
      <c r="L329" s="75"/>
      <c r="M329" s="76"/>
      <c r="N329" s="11" t="s">
        <v>11</v>
      </c>
      <c r="O329" s="125">
        <v>55</v>
      </c>
      <c r="P329" s="75"/>
      <c r="Q329" s="12" t="s">
        <v>45</v>
      </c>
      <c r="R329" s="150">
        <f t="shared" si="11"/>
        <v>0</v>
      </c>
      <c r="S329" s="151"/>
      <c r="T329" s="151"/>
      <c r="U329" s="152"/>
    </row>
    <row r="330" spans="1:21" x14ac:dyDescent="0.25">
      <c r="A330" s="101"/>
      <c r="B330" s="102"/>
      <c r="C330" s="103"/>
      <c r="D330" s="74" t="s">
        <v>186</v>
      </c>
      <c r="E330" s="75"/>
      <c r="F330" s="75"/>
      <c r="G330" s="75"/>
      <c r="H330" s="75"/>
      <c r="I330" s="75"/>
      <c r="J330" s="75"/>
      <c r="K330" s="75"/>
      <c r="L330" s="75"/>
      <c r="M330" s="76"/>
      <c r="N330" s="11" t="s">
        <v>11</v>
      </c>
      <c r="O330" s="125">
        <v>70</v>
      </c>
      <c r="P330" s="75"/>
      <c r="Q330" s="12" t="s">
        <v>45</v>
      </c>
      <c r="R330" s="150">
        <f t="shared" si="11"/>
        <v>0</v>
      </c>
      <c r="S330" s="151"/>
      <c r="T330" s="151"/>
      <c r="U330" s="152"/>
    </row>
    <row r="331" spans="1:21" x14ac:dyDescent="0.25">
      <c r="A331" s="170" t="s">
        <v>170</v>
      </c>
      <c r="B331" s="171"/>
      <c r="C331" s="171"/>
      <c r="D331" s="171"/>
      <c r="E331" s="171"/>
      <c r="F331" s="171"/>
      <c r="G331" s="171"/>
      <c r="H331" s="171"/>
      <c r="I331" s="171"/>
      <c r="J331" s="171"/>
      <c r="K331" s="171"/>
      <c r="L331" s="171"/>
      <c r="M331" s="171"/>
      <c r="N331" s="171"/>
      <c r="O331" s="171"/>
      <c r="P331" s="171"/>
      <c r="Q331" s="172"/>
      <c r="R331" s="173">
        <f>SUM(R315:U330)</f>
        <v>0</v>
      </c>
      <c r="S331" s="174"/>
      <c r="T331" s="174"/>
      <c r="U331" s="175"/>
    </row>
    <row r="362" spans="1:21" x14ac:dyDescent="0.25">
      <c r="A362" s="90" t="s">
        <v>46</v>
      </c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2"/>
      <c r="R362" s="206">
        <f>R331</f>
        <v>0</v>
      </c>
      <c r="S362" s="240"/>
      <c r="T362" s="240"/>
      <c r="U362" s="241"/>
    </row>
    <row r="364" spans="1:21" x14ac:dyDescent="0.25">
      <c r="A364" s="1" t="s">
        <v>187</v>
      </c>
    </row>
    <row r="365" spans="1:21" ht="15.75" thickBot="1" x14ac:dyDescent="0.3">
      <c r="A365" s="176" t="s">
        <v>14</v>
      </c>
      <c r="B365" s="179"/>
      <c r="C365" s="180"/>
      <c r="D365" s="176" t="s">
        <v>15</v>
      </c>
      <c r="E365" s="179"/>
      <c r="F365" s="179"/>
      <c r="G365" s="179"/>
      <c r="H365" s="179"/>
      <c r="I365" s="179"/>
      <c r="J365" s="179"/>
      <c r="K365" s="179"/>
      <c r="L365" s="180"/>
      <c r="M365" s="176" t="s">
        <v>16</v>
      </c>
      <c r="N365" s="179"/>
      <c r="O365" s="179"/>
      <c r="P365" s="179"/>
      <c r="Q365" s="180"/>
      <c r="R365" s="176" t="s">
        <v>17</v>
      </c>
      <c r="S365" s="179"/>
      <c r="T365" s="179"/>
      <c r="U365" s="180"/>
    </row>
    <row r="366" spans="1:21" ht="15.75" thickTop="1" x14ac:dyDescent="0.25">
      <c r="A366" s="183"/>
      <c r="B366" s="184"/>
      <c r="C366" s="185"/>
      <c r="D366" s="242" t="s">
        <v>188</v>
      </c>
      <c r="E366" s="243"/>
      <c r="F366" s="243"/>
      <c r="G366" s="243"/>
      <c r="H366" s="243"/>
      <c r="I366" s="243"/>
      <c r="J366" s="243"/>
      <c r="K366" s="243"/>
      <c r="L366" s="244"/>
      <c r="M366" s="15" t="s">
        <v>11</v>
      </c>
      <c r="N366" s="189">
        <v>34</v>
      </c>
      <c r="O366" s="189"/>
      <c r="P366" s="19" t="s">
        <v>45</v>
      </c>
      <c r="Q366" s="35"/>
      <c r="R366" s="192">
        <f>+A366*N366</f>
        <v>0</v>
      </c>
      <c r="S366" s="193"/>
      <c r="T366" s="193"/>
      <c r="U366" s="194"/>
    </row>
    <row r="367" spans="1:21" x14ac:dyDescent="0.25">
      <c r="A367" s="101"/>
      <c r="B367" s="102"/>
      <c r="C367" s="103"/>
      <c r="D367" s="74" t="s">
        <v>189</v>
      </c>
      <c r="E367" s="75"/>
      <c r="F367" s="75"/>
      <c r="G367" s="75"/>
      <c r="H367" s="75"/>
      <c r="I367" s="75"/>
      <c r="J367" s="75"/>
      <c r="K367" s="75"/>
      <c r="L367" s="76"/>
      <c r="M367" s="17" t="s">
        <v>11</v>
      </c>
      <c r="N367" s="125">
        <v>20</v>
      </c>
      <c r="O367" s="125"/>
      <c r="P367" s="20" t="s">
        <v>45</v>
      </c>
      <c r="Q367" s="36"/>
      <c r="R367" s="150">
        <f t="shared" ref="R367:R373" si="12">A367*N367</f>
        <v>0</v>
      </c>
      <c r="S367" s="151"/>
      <c r="T367" s="151"/>
      <c r="U367" s="152"/>
    </row>
    <row r="368" spans="1:21" x14ac:dyDescent="0.25">
      <c r="A368" s="101"/>
      <c r="B368" s="102"/>
      <c r="C368" s="103"/>
      <c r="D368" s="74" t="s">
        <v>190</v>
      </c>
      <c r="E368" s="75"/>
      <c r="F368" s="75"/>
      <c r="G368" s="75"/>
      <c r="H368" s="75"/>
      <c r="I368" s="75"/>
      <c r="J368" s="75"/>
      <c r="K368" s="75"/>
      <c r="L368" s="76"/>
      <c r="M368" s="17" t="s">
        <v>11</v>
      </c>
      <c r="N368" s="125">
        <v>25</v>
      </c>
      <c r="O368" s="125"/>
      <c r="P368" s="20" t="s">
        <v>45</v>
      </c>
      <c r="Q368" s="36"/>
      <c r="R368" s="150">
        <f t="shared" si="12"/>
        <v>0</v>
      </c>
      <c r="S368" s="151"/>
      <c r="T368" s="151"/>
      <c r="U368" s="152"/>
    </row>
    <row r="369" spans="1:21" x14ac:dyDescent="0.25">
      <c r="A369" s="101"/>
      <c r="B369" s="102"/>
      <c r="C369" s="103"/>
      <c r="D369" s="74" t="s">
        <v>371</v>
      </c>
      <c r="E369" s="75"/>
      <c r="F369" s="75"/>
      <c r="G369" s="75"/>
      <c r="H369" s="75"/>
      <c r="I369" s="75"/>
      <c r="J369" s="75"/>
      <c r="K369" s="75"/>
      <c r="L369" s="76"/>
      <c r="M369" s="17" t="s">
        <v>11</v>
      </c>
      <c r="N369" s="125">
        <v>2000</v>
      </c>
      <c r="O369" s="125"/>
      <c r="P369" s="20" t="s">
        <v>19</v>
      </c>
      <c r="Q369" s="36"/>
      <c r="R369" s="150">
        <f t="shared" si="12"/>
        <v>0</v>
      </c>
      <c r="S369" s="151"/>
      <c r="T369" s="151"/>
      <c r="U369" s="152"/>
    </row>
    <row r="370" spans="1:21" x14ac:dyDescent="0.25">
      <c r="A370" s="101"/>
      <c r="B370" s="102"/>
      <c r="C370" s="103"/>
      <c r="D370" s="74" t="s">
        <v>191</v>
      </c>
      <c r="E370" s="75"/>
      <c r="F370" s="75"/>
      <c r="G370" s="75"/>
      <c r="H370" s="75"/>
      <c r="I370" s="75"/>
      <c r="J370" s="75"/>
      <c r="K370" s="75"/>
      <c r="L370" s="76"/>
      <c r="M370" s="17" t="s">
        <v>11</v>
      </c>
      <c r="N370" s="124">
        <v>9</v>
      </c>
      <c r="O370" s="124"/>
      <c r="P370" s="20" t="s">
        <v>116</v>
      </c>
      <c r="Q370" s="36"/>
      <c r="R370" s="150">
        <f t="shared" si="12"/>
        <v>0</v>
      </c>
      <c r="S370" s="151"/>
      <c r="T370" s="151"/>
      <c r="U370" s="152"/>
    </row>
    <row r="371" spans="1:21" x14ac:dyDescent="0.25">
      <c r="A371" s="101"/>
      <c r="B371" s="102"/>
      <c r="C371" s="103"/>
      <c r="D371" s="74" t="s">
        <v>192</v>
      </c>
      <c r="E371" s="75"/>
      <c r="F371" s="75"/>
      <c r="G371" s="75"/>
      <c r="H371" s="75"/>
      <c r="I371" s="75"/>
      <c r="J371" s="75"/>
      <c r="K371" s="75"/>
      <c r="L371" s="76"/>
      <c r="M371" s="17" t="s">
        <v>11</v>
      </c>
      <c r="N371" s="125">
        <v>70</v>
      </c>
      <c r="O371" s="125"/>
      <c r="P371" s="20" t="s">
        <v>115</v>
      </c>
      <c r="Q371" s="36"/>
      <c r="R371" s="150">
        <f t="shared" si="12"/>
        <v>0</v>
      </c>
      <c r="S371" s="151"/>
      <c r="T371" s="151"/>
      <c r="U371" s="152"/>
    </row>
    <row r="372" spans="1:21" x14ac:dyDescent="0.25">
      <c r="A372" s="101"/>
      <c r="B372" s="102"/>
      <c r="C372" s="103"/>
      <c r="D372" s="74" t="s">
        <v>193</v>
      </c>
      <c r="E372" s="75"/>
      <c r="F372" s="75"/>
      <c r="G372" s="75"/>
      <c r="H372" s="75"/>
      <c r="I372" s="75"/>
      <c r="J372" s="75"/>
      <c r="K372" s="75"/>
      <c r="L372" s="76"/>
      <c r="M372" s="17" t="s">
        <v>11</v>
      </c>
      <c r="N372" s="125">
        <v>19</v>
      </c>
      <c r="O372" s="125"/>
      <c r="P372" s="20" t="s">
        <v>115</v>
      </c>
      <c r="Q372" s="36"/>
      <c r="R372" s="150">
        <f t="shared" si="12"/>
        <v>0</v>
      </c>
      <c r="S372" s="151"/>
      <c r="T372" s="151"/>
      <c r="U372" s="152"/>
    </row>
    <row r="373" spans="1:21" x14ac:dyDescent="0.25">
      <c r="A373" s="101"/>
      <c r="B373" s="102"/>
      <c r="C373" s="103"/>
      <c r="D373" s="74" t="s">
        <v>194</v>
      </c>
      <c r="E373" s="75"/>
      <c r="F373" s="75"/>
      <c r="G373" s="75"/>
      <c r="H373" s="75"/>
      <c r="I373" s="75"/>
      <c r="J373" s="75"/>
      <c r="K373" s="75"/>
      <c r="L373" s="76"/>
      <c r="M373" s="17" t="s">
        <v>11</v>
      </c>
      <c r="N373" s="125">
        <v>19</v>
      </c>
      <c r="O373" s="125"/>
      <c r="P373" s="20" t="s">
        <v>115</v>
      </c>
      <c r="Q373" s="37"/>
      <c r="R373" s="150">
        <f t="shared" si="12"/>
        <v>0</v>
      </c>
      <c r="S373" s="151"/>
      <c r="T373" s="151"/>
      <c r="U373" s="152"/>
    </row>
    <row r="374" spans="1:21" x14ac:dyDescent="0.25">
      <c r="A374" s="32" t="s">
        <v>195</v>
      </c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38"/>
    </row>
    <row r="375" spans="1:21" x14ac:dyDescent="0.25">
      <c r="A375" s="101"/>
      <c r="B375" s="102"/>
      <c r="C375" s="103"/>
      <c r="D375" s="74" t="s">
        <v>197</v>
      </c>
      <c r="E375" s="75"/>
      <c r="F375" s="75"/>
      <c r="G375" s="75"/>
      <c r="H375" s="75"/>
      <c r="I375" s="75"/>
      <c r="J375" s="75"/>
      <c r="K375" s="75"/>
      <c r="L375" s="75"/>
      <c r="M375" s="17" t="s">
        <v>11</v>
      </c>
      <c r="N375" s="125">
        <v>29</v>
      </c>
      <c r="O375" s="125"/>
      <c r="P375" s="20" t="s">
        <v>116</v>
      </c>
      <c r="Q375" s="37"/>
      <c r="R375" s="150">
        <f>A375*N375</f>
        <v>0</v>
      </c>
      <c r="S375" s="151"/>
      <c r="T375" s="151"/>
      <c r="U375" s="152"/>
    </row>
    <row r="376" spans="1:21" x14ac:dyDescent="0.25">
      <c r="A376" s="101"/>
      <c r="B376" s="102"/>
      <c r="C376" s="103"/>
      <c r="D376" s="74" t="s">
        <v>198</v>
      </c>
      <c r="E376" s="75"/>
      <c r="F376" s="75"/>
      <c r="G376" s="75"/>
      <c r="H376" s="75"/>
      <c r="I376" s="75"/>
      <c r="J376" s="75"/>
      <c r="K376" s="75"/>
      <c r="L376" s="75"/>
      <c r="M376" s="17" t="s">
        <v>11</v>
      </c>
      <c r="N376" s="125">
        <v>38</v>
      </c>
      <c r="O376" s="125"/>
      <c r="P376" s="20" t="s">
        <v>116</v>
      </c>
      <c r="Q376" s="37"/>
      <c r="R376" s="150">
        <f>A376*N376</f>
        <v>0</v>
      </c>
      <c r="S376" s="151"/>
      <c r="T376" s="151"/>
      <c r="U376" s="152"/>
    </row>
    <row r="377" spans="1:21" x14ac:dyDescent="0.25">
      <c r="A377" s="101"/>
      <c r="B377" s="102"/>
      <c r="C377" s="103"/>
      <c r="D377" s="74" t="s">
        <v>199</v>
      </c>
      <c r="E377" s="75"/>
      <c r="F377" s="75"/>
      <c r="G377" s="75"/>
      <c r="H377" s="75"/>
      <c r="I377" s="75"/>
      <c r="J377" s="75"/>
      <c r="K377" s="75"/>
      <c r="L377" s="75"/>
      <c r="M377" s="17" t="s">
        <v>11</v>
      </c>
      <c r="N377" s="125">
        <v>43</v>
      </c>
      <c r="O377" s="125"/>
      <c r="P377" s="20" t="s">
        <v>116</v>
      </c>
      <c r="Q377" s="37"/>
      <c r="R377" s="150">
        <f>A377*N377</f>
        <v>0</v>
      </c>
      <c r="S377" s="151"/>
      <c r="T377" s="151"/>
      <c r="U377" s="152"/>
    </row>
    <row r="378" spans="1:21" x14ac:dyDescent="0.25">
      <c r="A378" s="101"/>
      <c r="B378" s="102"/>
      <c r="C378" s="103"/>
      <c r="D378" s="74" t="s">
        <v>200</v>
      </c>
      <c r="E378" s="75"/>
      <c r="F378" s="75"/>
      <c r="G378" s="75"/>
      <c r="H378" s="75"/>
      <c r="I378" s="75"/>
      <c r="J378" s="75"/>
      <c r="K378" s="75"/>
      <c r="L378" s="75"/>
      <c r="M378" s="17" t="s">
        <v>11</v>
      </c>
      <c r="N378" s="125">
        <v>62</v>
      </c>
      <c r="O378" s="125"/>
      <c r="P378" s="20" t="s">
        <v>115</v>
      </c>
      <c r="Q378" s="37"/>
      <c r="R378" s="150">
        <f>A378*N378</f>
        <v>0</v>
      </c>
      <c r="S378" s="151"/>
      <c r="T378" s="151"/>
      <c r="U378" s="152"/>
    </row>
    <row r="379" spans="1:21" x14ac:dyDescent="0.25">
      <c r="A379" s="101"/>
      <c r="B379" s="102"/>
      <c r="C379" s="103"/>
      <c r="D379" s="74" t="s">
        <v>201</v>
      </c>
      <c r="E379" s="75"/>
      <c r="F379" s="75"/>
      <c r="G379" s="75"/>
      <c r="H379" s="75"/>
      <c r="I379" s="75"/>
      <c r="J379" s="75"/>
      <c r="K379" s="75"/>
      <c r="L379" s="75"/>
      <c r="M379" s="17" t="s">
        <v>11</v>
      </c>
      <c r="N379" s="125">
        <v>25</v>
      </c>
      <c r="O379" s="125"/>
      <c r="P379" s="20" t="s">
        <v>147</v>
      </c>
      <c r="Q379" s="37"/>
      <c r="R379" s="150">
        <f>A379*N379</f>
        <v>0</v>
      </c>
      <c r="S379" s="151"/>
      <c r="T379" s="151"/>
      <c r="U379" s="152"/>
    </row>
    <row r="380" spans="1:21" x14ac:dyDescent="0.25">
      <c r="A380" s="104"/>
      <c r="B380" s="105"/>
      <c r="C380" s="106"/>
      <c r="D380" s="144" t="s">
        <v>384</v>
      </c>
      <c r="E380" s="145"/>
      <c r="F380" s="145"/>
      <c r="G380" s="145"/>
      <c r="H380" s="145"/>
      <c r="I380" s="145"/>
      <c r="J380" s="145"/>
      <c r="K380" s="145"/>
      <c r="L380" s="145"/>
      <c r="M380" s="39" t="s">
        <v>11</v>
      </c>
      <c r="N380" s="247">
        <v>15</v>
      </c>
      <c r="O380" s="247"/>
      <c r="P380" s="33" t="s">
        <v>116</v>
      </c>
      <c r="R380" s="153">
        <f>IF(A380&gt;0,IF(A380*15&gt;2500,A380*15,2500),0)</f>
        <v>0</v>
      </c>
      <c r="S380" s="154"/>
      <c r="T380" s="154"/>
      <c r="U380" s="155"/>
    </row>
    <row r="381" spans="1:21" x14ac:dyDescent="0.25">
      <c r="A381" s="107"/>
      <c r="B381" s="108"/>
      <c r="C381" s="109"/>
      <c r="D381" s="245" t="s">
        <v>202</v>
      </c>
      <c r="E381" s="246"/>
      <c r="F381" s="246"/>
      <c r="G381" s="246"/>
      <c r="H381" s="246"/>
      <c r="I381" s="246"/>
      <c r="J381" s="246"/>
      <c r="K381" s="246"/>
      <c r="L381" s="246"/>
      <c r="M381" s="40"/>
      <c r="N381" s="161" t="s">
        <v>203</v>
      </c>
      <c r="O381" s="161"/>
      <c r="P381" s="161"/>
      <c r="Q381" s="41"/>
      <c r="R381" s="156"/>
      <c r="S381" s="157"/>
      <c r="T381" s="157"/>
      <c r="U381" s="158"/>
    </row>
    <row r="382" spans="1:21" x14ac:dyDescent="0.25">
      <c r="A382" s="101"/>
      <c r="B382" s="102"/>
      <c r="C382" s="103"/>
      <c r="D382" s="74" t="s">
        <v>204</v>
      </c>
      <c r="E382" s="75"/>
      <c r="F382" s="75"/>
      <c r="G382" s="75"/>
      <c r="H382" s="75"/>
      <c r="I382" s="75"/>
      <c r="J382" s="75"/>
      <c r="K382" s="75"/>
      <c r="L382" s="75"/>
      <c r="M382" s="17" t="s">
        <v>11</v>
      </c>
      <c r="N382" s="125">
        <v>39</v>
      </c>
      <c r="O382" s="125"/>
      <c r="P382" s="20" t="s">
        <v>45</v>
      </c>
      <c r="Q382" s="37"/>
      <c r="R382" s="150">
        <f t="shared" ref="R382:R389" si="13">A382*N382</f>
        <v>0</v>
      </c>
      <c r="S382" s="151"/>
      <c r="T382" s="151"/>
      <c r="U382" s="152"/>
    </row>
    <row r="383" spans="1:21" x14ac:dyDescent="0.25">
      <c r="A383" s="101"/>
      <c r="B383" s="102"/>
      <c r="C383" s="103"/>
      <c r="D383" s="74" t="s">
        <v>205</v>
      </c>
      <c r="E383" s="75"/>
      <c r="F383" s="75"/>
      <c r="G383" s="75"/>
      <c r="H383" s="75"/>
      <c r="I383" s="75"/>
      <c r="J383" s="75"/>
      <c r="K383" s="75"/>
      <c r="L383" s="75"/>
      <c r="M383" s="17" t="s">
        <v>11</v>
      </c>
      <c r="N383" s="125">
        <v>2686</v>
      </c>
      <c r="O383" s="125"/>
      <c r="P383" s="20" t="s">
        <v>19</v>
      </c>
      <c r="Q383" s="37"/>
      <c r="R383" s="150">
        <f t="shared" si="13"/>
        <v>0</v>
      </c>
      <c r="S383" s="151"/>
      <c r="T383" s="151"/>
      <c r="U383" s="152"/>
    </row>
    <row r="384" spans="1:21" x14ac:dyDescent="0.25">
      <c r="A384" s="101"/>
      <c r="B384" s="102"/>
      <c r="C384" s="103"/>
      <c r="D384" s="74" t="s">
        <v>206</v>
      </c>
      <c r="E384" s="75"/>
      <c r="F384" s="75"/>
      <c r="G384" s="75"/>
      <c r="H384" s="75"/>
      <c r="I384" s="75"/>
      <c r="J384" s="75"/>
      <c r="K384" s="75"/>
      <c r="L384" s="75"/>
      <c r="M384" s="17" t="s">
        <v>11</v>
      </c>
      <c r="N384" s="125">
        <v>3640</v>
      </c>
      <c r="O384" s="125"/>
      <c r="P384" s="20" t="s">
        <v>19</v>
      </c>
      <c r="Q384" s="37"/>
      <c r="R384" s="150">
        <f t="shared" si="13"/>
        <v>0</v>
      </c>
      <c r="S384" s="151"/>
      <c r="T384" s="151"/>
      <c r="U384" s="152"/>
    </row>
    <row r="385" spans="1:21" x14ac:dyDescent="0.25">
      <c r="A385" s="101"/>
      <c r="B385" s="102"/>
      <c r="C385" s="103"/>
      <c r="D385" s="74" t="s">
        <v>207</v>
      </c>
      <c r="E385" s="75"/>
      <c r="F385" s="75"/>
      <c r="G385" s="75"/>
      <c r="H385" s="75"/>
      <c r="I385" s="75"/>
      <c r="J385" s="75"/>
      <c r="K385" s="75"/>
      <c r="L385" s="75"/>
      <c r="M385" s="17" t="s">
        <v>11</v>
      </c>
      <c r="N385" s="125">
        <v>398</v>
      </c>
      <c r="O385" s="125"/>
      <c r="P385" s="20" t="s">
        <v>19</v>
      </c>
      <c r="Q385" s="37"/>
      <c r="R385" s="150">
        <f t="shared" si="13"/>
        <v>0</v>
      </c>
      <c r="S385" s="151"/>
      <c r="T385" s="151"/>
      <c r="U385" s="152"/>
    </row>
    <row r="386" spans="1:21" x14ac:dyDescent="0.25">
      <c r="A386" s="101"/>
      <c r="B386" s="102"/>
      <c r="C386" s="103"/>
      <c r="D386" s="74" t="s">
        <v>208</v>
      </c>
      <c r="E386" s="75"/>
      <c r="F386" s="75"/>
      <c r="G386" s="75"/>
      <c r="H386" s="75"/>
      <c r="I386" s="75"/>
      <c r="J386" s="75"/>
      <c r="K386" s="75"/>
      <c r="L386" s="75"/>
      <c r="M386" s="17" t="s">
        <v>11</v>
      </c>
      <c r="N386" s="125">
        <v>410</v>
      </c>
      <c r="O386" s="125"/>
      <c r="P386" s="20"/>
      <c r="Q386" s="42"/>
      <c r="R386" s="150">
        <f t="shared" si="13"/>
        <v>0</v>
      </c>
      <c r="S386" s="151"/>
      <c r="T386" s="151"/>
      <c r="U386" s="152"/>
    </row>
    <row r="387" spans="1:21" x14ac:dyDescent="0.25">
      <c r="A387" s="101"/>
      <c r="B387" s="102"/>
      <c r="C387" s="103"/>
      <c r="D387" s="74" t="s">
        <v>209</v>
      </c>
      <c r="E387" s="75"/>
      <c r="F387" s="75"/>
      <c r="G387" s="75"/>
      <c r="H387" s="75"/>
      <c r="I387" s="75"/>
      <c r="J387" s="75"/>
      <c r="K387" s="75"/>
      <c r="L387" s="75"/>
      <c r="M387" s="17" t="s">
        <v>11</v>
      </c>
      <c r="N387" s="125">
        <v>392</v>
      </c>
      <c r="O387" s="125"/>
      <c r="P387" s="20"/>
      <c r="Q387" s="42"/>
      <c r="R387" s="150">
        <f t="shared" si="13"/>
        <v>0</v>
      </c>
      <c r="S387" s="151"/>
      <c r="T387" s="151"/>
      <c r="U387" s="152"/>
    </row>
    <row r="388" spans="1:21" x14ac:dyDescent="0.25">
      <c r="A388" s="101"/>
      <c r="B388" s="102"/>
      <c r="C388" s="103"/>
      <c r="D388" s="74" t="s">
        <v>210</v>
      </c>
      <c r="E388" s="75"/>
      <c r="F388" s="75"/>
      <c r="G388" s="75"/>
      <c r="H388" s="75"/>
      <c r="I388" s="75"/>
      <c r="J388" s="75"/>
      <c r="K388" s="75"/>
      <c r="L388" s="75"/>
      <c r="M388" s="17" t="s">
        <v>11</v>
      </c>
      <c r="N388" s="125">
        <v>342</v>
      </c>
      <c r="O388" s="125"/>
      <c r="P388" s="20"/>
      <c r="Q388" s="42"/>
      <c r="R388" s="150">
        <f t="shared" si="13"/>
        <v>0</v>
      </c>
      <c r="S388" s="151"/>
      <c r="T388" s="151"/>
      <c r="U388" s="152"/>
    </row>
    <row r="389" spans="1:21" x14ac:dyDescent="0.25">
      <c r="A389" s="101"/>
      <c r="B389" s="102"/>
      <c r="C389" s="103"/>
      <c r="D389" s="74" t="s">
        <v>211</v>
      </c>
      <c r="E389" s="75"/>
      <c r="F389" s="75"/>
      <c r="G389" s="75"/>
      <c r="H389" s="75"/>
      <c r="I389" s="75"/>
      <c r="J389" s="75"/>
      <c r="K389" s="75"/>
      <c r="L389" s="75"/>
      <c r="M389" s="17" t="s">
        <v>11</v>
      </c>
      <c r="N389" s="125">
        <v>17284</v>
      </c>
      <c r="O389" s="125"/>
      <c r="P389" s="20"/>
      <c r="Q389" s="42"/>
      <c r="R389" s="150">
        <f t="shared" si="13"/>
        <v>0</v>
      </c>
      <c r="S389" s="151"/>
      <c r="T389" s="151"/>
      <c r="U389" s="152"/>
    </row>
    <row r="390" spans="1:21" x14ac:dyDescent="0.25">
      <c r="A390" s="101"/>
      <c r="B390" s="102"/>
      <c r="C390" s="103"/>
      <c r="D390" s="74" t="s">
        <v>212</v>
      </c>
      <c r="E390" s="75"/>
      <c r="F390" s="75"/>
      <c r="G390" s="75"/>
      <c r="H390" s="75"/>
      <c r="I390" s="75"/>
      <c r="J390" s="75"/>
      <c r="K390" s="75"/>
      <c r="L390" s="75"/>
      <c r="M390" s="17" t="s">
        <v>11</v>
      </c>
      <c r="N390" s="75" t="s">
        <v>221</v>
      </c>
      <c r="O390" s="75"/>
      <c r="P390" s="20"/>
      <c r="Q390" s="42"/>
      <c r="R390" s="141"/>
      <c r="S390" s="142"/>
      <c r="T390" s="142"/>
      <c r="U390" s="143"/>
    </row>
    <row r="391" spans="1:21" x14ac:dyDescent="0.25">
      <c r="A391" s="101"/>
      <c r="B391" s="102"/>
      <c r="C391" s="103"/>
      <c r="D391" s="74" t="s">
        <v>213</v>
      </c>
      <c r="E391" s="75"/>
      <c r="F391" s="75"/>
      <c r="G391" s="75"/>
      <c r="H391" s="75"/>
      <c r="I391" s="75"/>
      <c r="J391" s="75"/>
      <c r="K391" s="75"/>
      <c r="L391" s="75"/>
      <c r="M391" s="17" t="s">
        <v>11</v>
      </c>
      <c r="N391" s="125">
        <v>649</v>
      </c>
      <c r="O391" s="125"/>
      <c r="P391" s="20" t="s">
        <v>19</v>
      </c>
      <c r="Q391" s="37"/>
      <c r="R391" s="150">
        <f t="shared" ref="R391:R398" si="14">A391*N391</f>
        <v>0</v>
      </c>
      <c r="S391" s="151"/>
      <c r="T391" s="151"/>
      <c r="U391" s="152"/>
    </row>
    <row r="392" spans="1:21" x14ac:dyDescent="0.25">
      <c r="A392" s="101"/>
      <c r="B392" s="102"/>
      <c r="C392" s="103"/>
      <c r="D392" s="74" t="s">
        <v>214</v>
      </c>
      <c r="E392" s="75"/>
      <c r="F392" s="75"/>
      <c r="G392" s="75"/>
      <c r="H392" s="75"/>
      <c r="I392" s="75"/>
      <c r="J392" s="75"/>
      <c r="K392" s="75"/>
      <c r="L392" s="75"/>
      <c r="M392" s="17" t="s">
        <v>11</v>
      </c>
      <c r="N392" s="125">
        <v>305</v>
      </c>
      <c r="O392" s="125"/>
      <c r="P392" s="20" t="s">
        <v>19</v>
      </c>
      <c r="Q392" s="37"/>
      <c r="R392" s="150">
        <f t="shared" si="14"/>
        <v>0</v>
      </c>
      <c r="S392" s="151"/>
      <c r="T392" s="151"/>
      <c r="U392" s="152"/>
    </row>
    <row r="393" spans="1:21" x14ac:dyDescent="0.25">
      <c r="A393" s="101"/>
      <c r="B393" s="102"/>
      <c r="C393" s="103"/>
      <c r="D393" s="74" t="s">
        <v>215</v>
      </c>
      <c r="E393" s="75"/>
      <c r="F393" s="75"/>
      <c r="G393" s="75"/>
      <c r="H393" s="75"/>
      <c r="I393" s="75"/>
      <c r="J393" s="75"/>
      <c r="K393" s="75"/>
      <c r="L393" s="75"/>
      <c r="M393" s="17" t="s">
        <v>11</v>
      </c>
      <c r="N393" s="125">
        <v>64</v>
      </c>
      <c r="O393" s="125"/>
      <c r="P393" s="20" t="s">
        <v>19</v>
      </c>
      <c r="Q393" s="37"/>
      <c r="R393" s="150">
        <f t="shared" si="14"/>
        <v>0</v>
      </c>
      <c r="S393" s="151"/>
      <c r="T393" s="151"/>
      <c r="U393" s="152"/>
    </row>
    <row r="394" spans="1:21" x14ac:dyDescent="0.25">
      <c r="A394" s="101"/>
      <c r="B394" s="102"/>
      <c r="C394" s="103"/>
      <c r="D394" s="74" t="s">
        <v>216</v>
      </c>
      <c r="E394" s="75"/>
      <c r="F394" s="75"/>
      <c r="G394" s="75"/>
      <c r="H394" s="75"/>
      <c r="I394" s="75"/>
      <c r="J394" s="75"/>
      <c r="K394" s="75"/>
      <c r="L394" s="75"/>
      <c r="M394" s="17" t="s">
        <v>11</v>
      </c>
      <c r="N394" s="125">
        <v>102</v>
      </c>
      <c r="O394" s="125"/>
      <c r="P394" s="20" t="s">
        <v>45</v>
      </c>
      <c r="Q394" s="37"/>
      <c r="R394" s="150">
        <f t="shared" si="14"/>
        <v>0</v>
      </c>
      <c r="S394" s="151"/>
      <c r="T394" s="151"/>
      <c r="U394" s="152"/>
    </row>
    <row r="395" spans="1:21" x14ac:dyDescent="0.25">
      <c r="A395" s="101"/>
      <c r="B395" s="102"/>
      <c r="C395" s="103"/>
      <c r="D395" s="74" t="s">
        <v>217</v>
      </c>
      <c r="E395" s="75"/>
      <c r="F395" s="75"/>
      <c r="G395" s="75"/>
      <c r="H395" s="75"/>
      <c r="I395" s="75"/>
      <c r="J395" s="75"/>
      <c r="K395" s="75"/>
      <c r="L395" s="75"/>
      <c r="M395" s="17" t="s">
        <v>11</v>
      </c>
      <c r="N395" s="124">
        <v>2</v>
      </c>
      <c r="O395" s="124"/>
      <c r="P395" s="20" t="s">
        <v>116</v>
      </c>
      <c r="Q395" s="37"/>
      <c r="R395" s="150">
        <f t="shared" si="14"/>
        <v>0</v>
      </c>
      <c r="S395" s="151"/>
      <c r="T395" s="151"/>
      <c r="U395" s="152"/>
    </row>
    <row r="396" spans="1:21" x14ac:dyDescent="0.25">
      <c r="A396" s="101"/>
      <c r="B396" s="102"/>
      <c r="C396" s="103"/>
      <c r="D396" s="74" t="s">
        <v>218</v>
      </c>
      <c r="E396" s="75"/>
      <c r="F396" s="75"/>
      <c r="G396" s="75"/>
      <c r="H396" s="75"/>
      <c r="I396" s="75"/>
      <c r="J396" s="75"/>
      <c r="K396" s="75"/>
      <c r="L396" s="75"/>
      <c r="M396" s="17" t="s">
        <v>11</v>
      </c>
      <c r="N396" s="124">
        <v>6</v>
      </c>
      <c r="O396" s="124"/>
      <c r="P396" s="20" t="s">
        <v>116</v>
      </c>
      <c r="Q396" s="37"/>
      <c r="R396" s="150">
        <f t="shared" si="14"/>
        <v>0</v>
      </c>
      <c r="S396" s="151"/>
      <c r="T396" s="151"/>
      <c r="U396" s="152"/>
    </row>
    <row r="397" spans="1:21" x14ac:dyDescent="0.25">
      <c r="A397" s="101"/>
      <c r="B397" s="102"/>
      <c r="C397" s="103"/>
      <c r="D397" s="74" t="s">
        <v>219</v>
      </c>
      <c r="E397" s="75"/>
      <c r="F397" s="75"/>
      <c r="G397" s="75"/>
      <c r="H397" s="75"/>
      <c r="I397" s="75"/>
      <c r="J397" s="75"/>
      <c r="K397" s="75"/>
      <c r="L397" s="75"/>
      <c r="M397" s="17" t="s">
        <v>11</v>
      </c>
      <c r="N397" s="125">
        <v>1500</v>
      </c>
      <c r="O397" s="125"/>
      <c r="P397" s="20" t="s">
        <v>19</v>
      </c>
      <c r="Q397" s="37"/>
      <c r="R397" s="150">
        <f t="shared" si="14"/>
        <v>0</v>
      </c>
      <c r="S397" s="151"/>
      <c r="T397" s="151"/>
      <c r="U397" s="152"/>
    </row>
    <row r="398" spans="1:21" x14ac:dyDescent="0.25">
      <c r="A398" s="101"/>
      <c r="B398" s="102"/>
      <c r="C398" s="103"/>
      <c r="D398" s="74" t="s">
        <v>220</v>
      </c>
      <c r="E398" s="75"/>
      <c r="F398" s="75"/>
      <c r="G398" s="75"/>
      <c r="H398" s="75"/>
      <c r="I398" s="75"/>
      <c r="J398" s="75"/>
      <c r="K398" s="75"/>
      <c r="L398" s="75"/>
      <c r="M398" s="17" t="s">
        <v>11</v>
      </c>
      <c r="N398" s="125">
        <v>5500</v>
      </c>
      <c r="O398" s="125"/>
      <c r="P398" s="12" t="s">
        <v>19</v>
      </c>
      <c r="Q398" s="37"/>
      <c r="R398" s="150">
        <f t="shared" si="14"/>
        <v>0</v>
      </c>
      <c r="S398" s="151"/>
      <c r="T398" s="151"/>
      <c r="U398" s="152"/>
    </row>
    <row r="399" spans="1:21" x14ac:dyDescent="0.25">
      <c r="A399" s="104"/>
      <c r="B399" s="105"/>
      <c r="C399" s="106"/>
      <c r="D399" s="191" t="s">
        <v>224</v>
      </c>
      <c r="E399" s="160"/>
      <c r="F399" s="160"/>
      <c r="G399" s="160"/>
      <c r="H399" s="160"/>
      <c r="I399" s="160"/>
      <c r="J399" s="160"/>
      <c r="K399" s="160"/>
      <c r="L399" s="72"/>
      <c r="M399" s="43" t="s">
        <v>222</v>
      </c>
      <c r="N399" s="44"/>
      <c r="O399" s="45"/>
      <c r="P399" s="45"/>
      <c r="Q399" s="46"/>
      <c r="R399" s="153">
        <f>IF(A399&gt;0,IF(A399&gt;40000,A399,40000),0)</f>
        <v>0</v>
      </c>
      <c r="S399" s="154"/>
      <c r="T399" s="154"/>
      <c r="U399" s="155"/>
    </row>
    <row r="400" spans="1:21" x14ac:dyDescent="0.25">
      <c r="A400" s="107"/>
      <c r="B400" s="108"/>
      <c r="C400" s="109"/>
      <c r="D400" s="239"/>
      <c r="E400" s="161"/>
      <c r="F400" s="161"/>
      <c r="G400" s="161"/>
      <c r="H400" s="161"/>
      <c r="I400" s="161"/>
      <c r="J400" s="161"/>
      <c r="K400" s="161"/>
      <c r="L400" s="73"/>
      <c r="M400" s="47" t="s">
        <v>223</v>
      </c>
      <c r="N400" s="48"/>
      <c r="O400" s="48"/>
      <c r="P400" s="48"/>
      <c r="Q400" s="49"/>
      <c r="R400" s="156"/>
      <c r="S400" s="157"/>
      <c r="T400" s="157"/>
      <c r="U400" s="158"/>
    </row>
    <row r="401" spans="1:21" x14ac:dyDescent="0.25">
      <c r="A401" s="101"/>
      <c r="B401" s="102"/>
      <c r="C401" s="103"/>
      <c r="D401" s="132" t="s">
        <v>225</v>
      </c>
      <c r="E401" s="133"/>
      <c r="F401" s="133"/>
      <c r="G401" s="133"/>
      <c r="H401" s="133"/>
      <c r="I401" s="133"/>
      <c r="J401" s="133"/>
      <c r="K401" s="133"/>
      <c r="L401" s="134"/>
      <c r="M401" s="17" t="s">
        <v>11</v>
      </c>
      <c r="N401" s="125">
        <v>5000</v>
      </c>
      <c r="O401" s="75"/>
      <c r="P401" s="12"/>
      <c r="Q401" s="14"/>
      <c r="R401" s="118">
        <f>IF(A401&lt;1,0,5000)</f>
        <v>0</v>
      </c>
      <c r="S401" s="119"/>
      <c r="T401" s="119"/>
      <c r="U401" s="120"/>
    </row>
    <row r="402" spans="1:21" x14ac:dyDescent="0.25">
      <c r="A402" s="101"/>
      <c r="B402" s="102"/>
      <c r="C402" s="103"/>
      <c r="D402" s="132" t="s">
        <v>226</v>
      </c>
      <c r="E402" s="133"/>
      <c r="F402" s="133"/>
      <c r="G402" s="133"/>
      <c r="H402" s="133"/>
      <c r="I402" s="133"/>
      <c r="J402" s="133"/>
      <c r="K402" s="133"/>
      <c r="L402" s="134"/>
      <c r="M402" s="27" t="s">
        <v>227</v>
      </c>
      <c r="N402" s="12"/>
      <c r="O402" s="12"/>
      <c r="P402" s="12"/>
      <c r="Q402" s="14"/>
      <c r="R402" s="118">
        <f>IF(A402&lt;=0,0,IF(A402&gt;12000,A402,12000))</f>
        <v>0</v>
      </c>
      <c r="S402" s="119"/>
      <c r="T402" s="119"/>
      <c r="U402" s="120"/>
    </row>
    <row r="403" spans="1:21" x14ac:dyDescent="0.25">
      <c r="A403" s="170" t="s">
        <v>196</v>
      </c>
      <c r="B403" s="171"/>
      <c r="C403" s="171"/>
      <c r="D403" s="171"/>
      <c r="E403" s="171"/>
      <c r="F403" s="171"/>
      <c r="G403" s="171"/>
      <c r="H403" s="171"/>
      <c r="I403" s="171"/>
      <c r="J403" s="171"/>
      <c r="K403" s="171"/>
      <c r="L403" s="171"/>
      <c r="M403" s="171"/>
      <c r="N403" s="171"/>
      <c r="O403" s="171"/>
      <c r="P403" s="171"/>
      <c r="Q403" s="172"/>
      <c r="R403" s="173">
        <f>SUM(R366:U373,R375:U402)</f>
        <v>0</v>
      </c>
      <c r="S403" s="174"/>
      <c r="T403" s="174"/>
      <c r="U403" s="175"/>
    </row>
    <row r="413" spans="1:21" x14ac:dyDescent="0.25">
      <c r="A413" s="90" t="s">
        <v>46</v>
      </c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2"/>
      <c r="R413" s="206">
        <f>R403</f>
        <v>0</v>
      </c>
      <c r="S413" s="240"/>
      <c r="T413" s="240"/>
      <c r="U413" s="241"/>
    </row>
    <row r="415" spans="1:21" x14ac:dyDescent="0.25">
      <c r="A415" s="30" t="s">
        <v>228</v>
      </c>
    </row>
    <row r="416" spans="1:21" ht="9.9499999999999993" customHeight="1" x14ac:dyDescent="0.25"/>
    <row r="417" spans="1:21" ht="15.75" thickBot="1" x14ac:dyDescent="0.3">
      <c r="A417" s="176" t="s">
        <v>14</v>
      </c>
      <c r="B417" s="179"/>
      <c r="C417" s="179"/>
      <c r="D417" s="180"/>
      <c r="E417" s="176" t="s">
        <v>15</v>
      </c>
      <c r="F417" s="179"/>
      <c r="G417" s="179"/>
      <c r="H417" s="179"/>
      <c r="I417" s="179"/>
      <c r="J417" s="179"/>
      <c r="K417" s="179"/>
      <c r="L417" s="179"/>
      <c r="M417" s="180"/>
      <c r="N417" s="176" t="s">
        <v>16</v>
      </c>
      <c r="O417" s="179"/>
      <c r="P417" s="179"/>
      <c r="Q417" s="180"/>
      <c r="R417" s="176" t="s">
        <v>17</v>
      </c>
      <c r="S417" s="179"/>
      <c r="T417" s="179"/>
      <c r="U417" s="180"/>
    </row>
    <row r="418" spans="1:21" ht="15.75" thickTop="1" x14ac:dyDescent="0.25">
      <c r="A418" s="183"/>
      <c r="B418" s="184"/>
      <c r="C418" s="184"/>
      <c r="D418" s="185"/>
      <c r="E418" s="186" t="s">
        <v>372</v>
      </c>
      <c r="F418" s="187"/>
      <c r="G418" s="187"/>
      <c r="H418" s="187"/>
      <c r="I418" s="187"/>
      <c r="J418" s="187"/>
      <c r="K418" s="187"/>
      <c r="L418" s="187"/>
      <c r="M418" s="188"/>
      <c r="N418" s="15" t="s">
        <v>11</v>
      </c>
      <c r="O418" s="189">
        <v>8000</v>
      </c>
      <c r="P418" s="187"/>
      <c r="Q418" s="13" t="s">
        <v>19</v>
      </c>
      <c r="R418" s="192">
        <f>A418*O418</f>
        <v>0</v>
      </c>
      <c r="S418" s="193"/>
      <c r="T418" s="193"/>
      <c r="U418" s="194"/>
    </row>
    <row r="419" spans="1:21" x14ac:dyDescent="0.25">
      <c r="A419" s="101"/>
      <c r="B419" s="102"/>
      <c r="C419" s="102"/>
      <c r="D419" s="103"/>
      <c r="E419" s="74" t="s">
        <v>380</v>
      </c>
      <c r="F419" s="75"/>
      <c r="G419" s="75"/>
      <c r="H419" s="75"/>
      <c r="I419" s="75"/>
      <c r="J419" s="75"/>
      <c r="K419" s="75"/>
      <c r="L419" s="75"/>
      <c r="M419" s="76"/>
      <c r="N419" s="17" t="s">
        <v>11</v>
      </c>
      <c r="O419" s="12" t="s">
        <v>221</v>
      </c>
      <c r="P419" s="12"/>
      <c r="Q419" s="14"/>
      <c r="R419" s="232"/>
      <c r="S419" s="233"/>
      <c r="T419" s="233"/>
      <c r="U419" s="234"/>
    </row>
    <row r="420" spans="1:21" ht="9.9499999999999993" customHeight="1" x14ac:dyDescent="0.25"/>
    <row r="421" spans="1:21" x14ac:dyDescent="0.25">
      <c r="A421" s="8" t="s">
        <v>229</v>
      </c>
    </row>
    <row r="422" spans="1:21" ht="15.75" thickBot="1" x14ac:dyDescent="0.3">
      <c r="A422" s="176" t="s">
        <v>14</v>
      </c>
      <c r="B422" s="177"/>
      <c r="C422" s="177"/>
      <c r="D422" s="178"/>
      <c r="E422" s="176" t="s">
        <v>15</v>
      </c>
      <c r="F422" s="177"/>
      <c r="G422" s="177"/>
      <c r="H422" s="177"/>
      <c r="I422" s="177"/>
      <c r="J422" s="177"/>
      <c r="K422" s="177"/>
      <c r="L422" s="177"/>
      <c r="M422" s="178"/>
      <c r="N422" s="176" t="s">
        <v>16</v>
      </c>
      <c r="O422" s="179"/>
      <c r="P422" s="179"/>
      <c r="Q422" s="180"/>
      <c r="R422" s="176" t="s">
        <v>17</v>
      </c>
      <c r="S422" s="177"/>
      <c r="T422" s="177"/>
      <c r="U422" s="178"/>
    </row>
    <row r="423" spans="1:21" ht="15.75" thickTop="1" x14ac:dyDescent="0.25">
      <c r="A423" s="183"/>
      <c r="B423" s="184"/>
      <c r="C423" s="184"/>
      <c r="D423" s="185"/>
      <c r="E423" s="251" t="s">
        <v>230</v>
      </c>
      <c r="F423" s="252"/>
      <c r="G423" s="252"/>
      <c r="H423" s="252"/>
      <c r="I423" s="252"/>
      <c r="J423" s="252"/>
      <c r="K423" s="252"/>
      <c r="L423" s="252"/>
      <c r="M423" s="253"/>
      <c r="N423" s="9" t="s">
        <v>11</v>
      </c>
      <c r="O423" s="189">
        <v>50</v>
      </c>
      <c r="P423" s="187"/>
      <c r="Q423" s="19" t="s">
        <v>45</v>
      </c>
      <c r="R423" s="167">
        <f>A423*O423</f>
        <v>0</v>
      </c>
      <c r="S423" s="168"/>
      <c r="T423" s="168"/>
      <c r="U423" s="169"/>
    </row>
    <row r="424" spans="1:21" x14ac:dyDescent="0.25">
      <c r="A424" s="101"/>
      <c r="B424" s="102"/>
      <c r="C424" s="102"/>
      <c r="D424" s="103"/>
      <c r="E424" s="132" t="s">
        <v>231</v>
      </c>
      <c r="F424" s="133"/>
      <c r="G424" s="133"/>
      <c r="H424" s="133"/>
      <c r="I424" s="133"/>
      <c r="J424" s="133"/>
      <c r="K424" s="133"/>
      <c r="L424" s="133"/>
      <c r="M424" s="134"/>
      <c r="N424" s="11" t="s">
        <v>11</v>
      </c>
      <c r="O424" s="125">
        <v>65</v>
      </c>
      <c r="P424" s="75"/>
      <c r="Q424" s="20" t="s">
        <v>45</v>
      </c>
      <c r="R424" s="118">
        <f>A424*O424</f>
        <v>0</v>
      </c>
      <c r="S424" s="119"/>
      <c r="T424" s="119"/>
      <c r="U424" s="120"/>
    </row>
    <row r="425" spans="1:21" x14ac:dyDescent="0.25">
      <c r="A425" s="101"/>
      <c r="B425" s="102"/>
      <c r="C425" s="102"/>
      <c r="D425" s="103"/>
      <c r="E425" s="132" t="s">
        <v>232</v>
      </c>
      <c r="F425" s="133"/>
      <c r="G425" s="133"/>
      <c r="H425" s="133"/>
      <c r="I425" s="133"/>
      <c r="J425" s="133"/>
      <c r="K425" s="133"/>
      <c r="L425" s="133"/>
      <c r="M425" s="134"/>
      <c r="N425" s="11" t="s">
        <v>11</v>
      </c>
      <c r="O425" s="125">
        <v>78</v>
      </c>
      <c r="P425" s="75"/>
      <c r="Q425" s="20" t="s">
        <v>45</v>
      </c>
      <c r="R425" s="118">
        <f>A425*O425</f>
        <v>0</v>
      </c>
      <c r="S425" s="119"/>
      <c r="T425" s="119"/>
      <c r="U425" s="120"/>
    </row>
    <row r="426" spans="1:21" x14ac:dyDescent="0.25">
      <c r="A426" s="101"/>
      <c r="B426" s="102"/>
      <c r="C426" s="102"/>
      <c r="D426" s="103"/>
      <c r="E426" s="132" t="s">
        <v>233</v>
      </c>
      <c r="F426" s="133"/>
      <c r="G426" s="133"/>
      <c r="H426" s="133"/>
      <c r="I426" s="133"/>
      <c r="J426" s="133"/>
      <c r="K426" s="133"/>
      <c r="L426" s="133"/>
      <c r="M426" s="134"/>
      <c r="N426" s="11" t="s">
        <v>11</v>
      </c>
      <c r="O426" s="125">
        <v>108</v>
      </c>
      <c r="P426" s="75"/>
      <c r="Q426" s="20" t="s">
        <v>45</v>
      </c>
      <c r="R426" s="118">
        <f t="shared" ref="R426:R437" si="15">A426*O426</f>
        <v>0</v>
      </c>
      <c r="S426" s="119"/>
      <c r="T426" s="119"/>
      <c r="U426" s="120"/>
    </row>
    <row r="427" spans="1:21" x14ac:dyDescent="0.25">
      <c r="A427" s="101"/>
      <c r="B427" s="102"/>
      <c r="C427" s="102"/>
      <c r="D427" s="103"/>
      <c r="E427" s="132" t="s">
        <v>234</v>
      </c>
      <c r="F427" s="133"/>
      <c r="G427" s="133"/>
      <c r="H427" s="133"/>
      <c r="I427" s="133"/>
      <c r="J427" s="133"/>
      <c r="K427" s="133"/>
      <c r="L427" s="133"/>
      <c r="M427" s="134"/>
      <c r="N427" s="11" t="s">
        <v>11</v>
      </c>
      <c r="O427" s="125">
        <v>140</v>
      </c>
      <c r="P427" s="75"/>
      <c r="Q427" s="20" t="s">
        <v>45</v>
      </c>
      <c r="R427" s="118">
        <f t="shared" si="15"/>
        <v>0</v>
      </c>
      <c r="S427" s="119"/>
      <c r="T427" s="119"/>
      <c r="U427" s="120"/>
    </row>
    <row r="428" spans="1:21" x14ac:dyDescent="0.25">
      <c r="A428" s="101"/>
      <c r="B428" s="102"/>
      <c r="C428" s="102"/>
      <c r="D428" s="103"/>
      <c r="E428" s="132" t="s">
        <v>235</v>
      </c>
      <c r="F428" s="133"/>
      <c r="G428" s="133"/>
      <c r="H428" s="133"/>
      <c r="I428" s="133"/>
      <c r="J428" s="133"/>
      <c r="K428" s="133"/>
      <c r="L428" s="133"/>
      <c r="M428" s="134"/>
      <c r="N428" s="11" t="s">
        <v>11</v>
      </c>
      <c r="O428" s="125">
        <v>160</v>
      </c>
      <c r="P428" s="75"/>
      <c r="Q428" s="20" t="s">
        <v>45</v>
      </c>
      <c r="R428" s="118">
        <f t="shared" si="15"/>
        <v>0</v>
      </c>
      <c r="S428" s="119"/>
      <c r="T428" s="119"/>
      <c r="U428" s="120"/>
    </row>
    <row r="429" spans="1:21" x14ac:dyDescent="0.25">
      <c r="A429" s="101"/>
      <c r="B429" s="102"/>
      <c r="C429" s="102"/>
      <c r="D429" s="103"/>
      <c r="E429" s="132" t="s">
        <v>236</v>
      </c>
      <c r="F429" s="133"/>
      <c r="G429" s="133"/>
      <c r="H429" s="133"/>
      <c r="I429" s="133"/>
      <c r="J429" s="133"/>
      <c r="K429" s="133"/>
      <c r="L429" s="133"/>
      <c r="M429" s="134"/>
      <c r="N429" s="11" t="s">
        <v>11</v>
      </c>
      <c r="O429" s="125">
        <v>1000</v>
      </c>
      <c r="P429" s="75"/>
      <c r="Q429" s="20" t="s">
        <v>19</v>
      </c>
      <c r="R429" s="118">
        <f t="shared" si="15"/>
        <v>0</v>
      </c>
      <c r="S429" s="119"/>
      <c r="T429" s="119"/>
      <c r="U429" s="120"/>
    </row>
    <row r="430" spans="1:21" x14ac:dyDescent="0.25">
      <c r="A430" s="101"/>
      <c r="B430" s="102"/>
      <c r="C430" s="102"/>
      <c r="D430" s="103"/>
      <c r="E430" s="132" t="s">
        <v>237</v>
      </c>
      <c r="F430" s="133"/>
      <c r="G430" s="133"/>
      <c r="H430" s="133"/>
      <c r="I430" s="133"/>
      <c r="J430" s="133"/>
      <c r="K430" s="133"/>
      <c r="L430" s="133"/>
      <c r="M430" s="134"/>
      <c r="N430" s="11" t="s">
        <v>11</v>
      </c>
      <c r="O430" s="125">
        <v>2500</v>
      </c>
      <c r="P430" s="75"/>
      <c r="Q430" s="20" t="s">
        <v>19</v>
      </c>
      <c r="R430" s="118">
        <f t="shared" si="15"/>
        <v>0</v>
      </c>
      <c r="S430" s="119"/>
      <c r="T430" s="119"/>
      <c r="U430" s="120"/>
    </row>
    <row r="431" spans="1:21" x14ac:dyDescent="0.25">
      <c r="A431" s="101"/>
      <c r="B431" s="102"/>
      <c r="C431" s="102"/>
      <c r="D431" s="103"/>
      <c r="E431" s="132" t="s">
        <v>238</v>
      </c>
      <c r="F431" s="133"/>
      <c r="G431" s="133"/>
      <c r="H431" s="133"/>
      <c r="I431" s="133"/>
      <c r="J431" s="133"/>
      <c r="K431" s="133"/>
      <c r="L431" s="133"/>
      <c r="M431" s="134"/>
      <c r="N431" s="11" t="s">
        <v>11</v>
      </c>
      <c r="O431" s="125">
        <v>6000</v>
      </c>
      <c r="P431" s="75"/>
      <c r="Q431" s="20" t="s">
        <v>19</v>
      </c>
      <c r="R431" s="118">
        <f t="shared" si="15"/>
        <v>0</v>
      </c>
      <c r="S431" s="119"/>
      <c r="T431" s="119"/>
      <c r="U431" s="120"/>
    </row>
    <row r="432" spans="1:21" x14ac:dyDescent="0.25">
      <c r="A432" s="104"/>
      <c r="B432" s="105"/>
      <c r="C432" s="105"/>
      <c r="D432" s="106"/>
      <c r="E432" s="191" t="s">
        <v>239</v>
      </c>
      <c r="F432" s="160"/>
      <c r="G432" s="160"/>
      <c r="H432" s="160"/>
      <c r="I432" s="160"/>
      <c r="J432" s="160"/>
      <c r="K432" s="160"/>
      <c r="L432" s="160"/>
      <c r="M432" s="72"/>
      <c r="N432" s="99" t="s">
        <v>11</v>
      </c>
      <c r="O432" s="159">
        <v>2000</v>
      </c>
      <c r="P432" s="160"/>
      <c r="Q432" s="72" t="s">
        <v>19</v>
      </c>
      <c r="R432" s="153">
        <f t="shared" si="15"/>
        <v>0</v>
      </c>
      <c r="S432" s="154"/>
      <c r="T432" s="154"/>
      <c r="U432" s="155"/>
    </row>
    <row r="433" spans="1:21" x14ac:dyDescent="0.25">
      <c r="A433" s="107"/>
      <c r="B433" s="108"/>
      <c r="C433" s="108"/>
      <c r="D433" s="109"/>
      <c r="E433" s="248" t="s">
        <v>373</v>
      </c>
      <c r="F433" s="249"/>
      <c r="G433" s="249"/>
      <c r="H433" s="249"/>
      <c r="I433" s="249"/>
      <c r="J433" s="249"/>
      <c r="K433" s="249"/>
      <c r="L433" s="249"/>
      <c r="M433" s="250"/>
      <c r="N433" s="100"/>
      <c r="O433" s="161"/>
      <c r="P433" s="161"/>
      <c r="Q433" s="73"/>
      <c r="R433" s="156"/>
      <c r="S433" s="157"/>
      <c r="T433" s="157"/>
      <c r="U433" s="158"/>
    </row>
    <row r="434" spans="1:21" x14ac:dyDescent="0.25">
      <c r="A434" s="101"/>
      <c r="B434" s="102"/>
      <c r="C434" s="102"/>
      <c r="D434" s="103"/>
      <c r="E434" s="132" t="s">
        <v>374</v>
      </c>
      <c r="F434" s="133"/>
      <c r="G434" s="133"/>
      <c r="H434" s="133"/>
      <c r="I434" s="133"/>
      <c r="J434" s="133"/>
      <c r="K434" s="133"/>
      <c r="L434" s="133"/>
      <c r="M434" s="134"/>
      <c r="N434" s="11" t="s">
        <v>11</v>
      </c>
      <c r="O434" s="125">
        <v>10500</v>
      </c>
      <c r="P434" s="75"/>
      <c r="Q434" s="20" t="s">
        <v>19</v>
      </c>
      <c r="R434" s="118">
        <f t="shared" si="15"/>
        <v>0</v>
      </c>
      <c r="S434" s="119"/>
      <c r="T434" s="119"/>
      <c r="U434" s="120"/>
    </row>
    <row r="435" spans="1:21" x14ac:dyDescent="0.25">
      <c r="A435" s="101"/>
      <c r="B435" s="102"/>
      <c r="C435" s="102"/>
      <c r="D435" s="103"/>
      <c r="E435" s="132" t="s">
        <v>240</v>
      </c>
      <c r="F435" s="133"/>
      <c r="G435" s="133"/>
      <c r="H435" s="133"/>
      <c r="I435" s="133"/>
      <c r="J435" s="133"/>
      <c r="K435" s="133"/>
      <c r="L435" s="133"/>
      <c r="M435" s="134"/>
      <c r="N435" s="11" t="s">
        <v>11</v>
      </c>
      <c r="O435" s="125">
        <v>2500</v>
      </c>
      <c r="P435" s="75"/>
      <c r="Q435" s="20" t="s">
        <v>19</v>
      </c>
      <c r="R435" s="118">
        <f t="shared" si="15"/>
        <v>0</v>
      </c>
      <c r="S435" s="119"/>
      <c r="T435" s="119"/>
      <c r="U435" s="120"/>
    </row>
    <row r="436" spans="1:21" x14ac:dyDescent="0.25">
      <c r="A436" s="101"/>
      <c r="B436" s="102"/>
      <c r="C436" s="102"/>
      <c r="D436" s="103"/>
      <c r="E436" s="132" t="s">
        <v>241</v>
      </c>
      <c r="F436" s="133"/>
      <c r="G436" s="133"/>
      <c r="H436" s="133"/>
      <c r="I436" s="133"/>
      <c r="J436" s="133"/>
      <c r="K436" s="133"/>
      <c r="L436" s="133"/>
      <c r="M436" s="134"/>
      <c r="N436" s="11" t="s">
        <v>11</v>
      </c>
      <c r="O436" s="125">
        <v>3500</v>
      </c>
      <c r="P436" s="75"/>
      <c r="Q436" s="20" t="s">
        <v>19</v>
      </c>
      <c r="R436" s="118">
        <f t="shared" si="15"/>
        <v>0</v>
      </c>
      <c r="S436" s="119"/>
      <c r="T436" s="119"/>
      <c r="U436" s="120"/>
    </row>
    <row r="437" spans="1:21" x14ac:dyDescent="0.25">
      <c r="A437" s="101"/>
      <c r="B437" s="102"/>
      <c r="C437" s="102"/>
      <c r="D437" s="103"/>
      <c r="E437" s="132" t="s">
        <v>242</v>
      </c>
      <c r="F437" s="133"/>
      <c r="G437" s="133"/>
      <c r="H437" s="133"/>
      <c r="I437" s="133"/>
      <c r="J437" s="133"/>
      <c r="K437" s="133"/>
      <c r="L437" s="133"/>
      <c r="M437" s="134"/>
      <c r="N437" s="11" t="s">
        <v>11</v>
      </c>
      <c r="O437" s="125">
        <v>7500</v>
      </c>
      <c r="P437" s="75"/>
      <c r="Q437" s="20" t="s">
        <v>19</v>
      </c>
      <c r="R437" s="118">
        <f t="shared" si="15"/>
        <v>0</v>
      </c>
      <c r="S437" s="119"/>
      <c r="T437" s="119"/>
      <c r="U437" s="120"/>
    </row>
    <row r="438" spans="1:21" x14ac:dyDescent="0.25">
      <c r="A438" s="170" t="s">
        <v>243</v>
      </c>
      <c r="B438" s="171"/>
      <c r="C438" s="171"/>
      <c r="D438" s="171"/>
      <c r="E438" s="171"/>
      <c r="F438" s="171"/>
      <c r="G438" s="171"/>
      <c r="H438" s="171"/>
      <c r="I438" s="171"/>
      <c r="J438" s="171"/>
      <c r="K438" s="171"/>
      <c r="L438" s="171"/>
      <c r="M438" s="171"/>
      <c r="N438" s="171"/>
      <c r="O438" s="171"/>
      <c r="P438" s="171"/>
      <c r="Q438" s="172"/>
      <c r="R438" s="173">
        <f>SUM(R423:U437)</f>
        <v>0</v>
      </c>
      <c r="S438" s="174"/>
      <c r="T438" s="174"/>
      <c r="U438" s="175"/>
    </row>
    <row r="465" spans="1:21" x14ac:dyDescent="0.25">
      <c r="A465" s="90" t="s">
        <v>46</v>
      </c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2"/>
      <c r="R465" s="206">
        <f>SUM(R418,R419,R438)</f>
        <v>0</v>
      </c>
      <c r="S465" s="207"/>
      <c r="T465" s="207"/>
      <c r="U465" s="208"/>
    </row>
    <row r="467" spans="1:21" x14ac:dyDescent="0.25">
      <c r="A467" s="8" t="s">
        <v>375</v>
      </c>
    </row>
    <row r="468" spans="1:21" ht="15.75" thickBot="1" x14ac:dyDescent="0.3">
      <c r="A468" s="176" t="s">
        <v>14</v>
      </c>
      <c r="B468" s="179"/>
      <c r="C468" s="180"/>
      <c r="D468" s="176" t="s">
        <v>15</v>
      </c>
      <c r="E468" s="179"/>
      <c r="F468" s="179"/>
      <c r="G468" s="179"/>
      <c r="H468" s="179"/>
      <c r="I468" s="179"/>
      <c r="J468" s="179"/>
      <c r="K468" s="179"/>
      <c r="L468" s="179"/>
      <c r="M468" s="180"/>
      <c r="N468" s="176" t="s">
        <v>16</v>
      </c>
      <c r="O468" s="179"/>
      <c r="P468" s="179"/>
      <c r="Q468" s="180"/>
      <c r="R468" s="176" t="s">
        <v>17</v>
      </c>
      <c r="S468" s="179"/>
      <c r="T468" s="179"/>
      <c r="U468" s="180"/>
    </row>
    <row r="469" spans="1:21" ht="15.75" thickTop="1" x14ac:dyDescent="0.25">
      <c r="A469" s="183"/>
      <c r="B469" s="184"/>
      <c r="C469" s="185"/>
      <c r="D469" s="251" t="s">
        <v>245</v>
      </c>
      <c r="E469" s="252"/>
      <c r="F469" s="252"/>
      <c r="G469" s="252"/>
      <c r="H469" s="252"/>
      <c r="I469" s="252"/>
      <c r="J469" s="252"/>
      <c r="K469" s="252"/>
      <c r="L469" s="252"/>
      <c r="M469" s="253"/>
      <c r="N469" s="9" t="s">
        <v>11</v>
      </c>
      <c r="O469" s="189">
        <v>30</v>
      </c>
      <c r="P469" s="187"/>
      <c r="Q469" s="10" t="s">
        <v>45</v>
      </c>
      <c r="R469" s="167">
        <f>A469*O469</f>
        <v>0</v>
      </c>
      <c r="S469" s="168"/>
      <c r="T469" s="168"/>
      <c r="U469" s="169"/>
    </row>
    <row r="470" spans="1:21" x14ac:dyDescent="0.25">
      <c r="A470" s="101"/>
      <c r="B470" s="102"/>
      <c r="C470" s="103"/>
      <c r="D470" s="132" t="s">
        <v>246</v>
      </c>
      <c r="E470" s="133"/>
      <c r="F470" s="133"/>
      <c r="G470" s="133"/>
      <c r="H470" s="133"/>
      <c r="I470" s="133"/>
      <c r="J470" s="133"/>
      <c r="K470" s="133"/>
      <c r="L470" s="133"/>
      <c r="M470" s="134"/>
      <c r="N470" s="11" t="s">
        <v>11</v>
      </c>
      <c r="O470" s="125">
        <v>70</v>
      </c>
      <c r="P470" s="75"/>
      <c r="Q470" s="12" t="s">
        <v>45</v>
      </c>
      <c r="R470" s="118">
        <f>A470*O470</f>
        <v>0</v>
      </c>
      <c r="S470" s="119"/>
      <c r="T470" s="119"/>
      <c r="U470" s="120"/>
    </row>
    <row r="471" spans="1:21" x14ac:dyDescent="0.25">
      <c r="A471" s="101"/>
      <c r="B471" s="102"/>
      <c r="C471" s="103"/>
      <c r="D471" s="132" t="s">
        <v>232</v>
      </c>
      <c r="E471" s="133"/>
      <c r="F471" s="133"/>
      <c r="G471" s="133"/>
      <c r="H471" s="133"/>
      <c r="I471" s="133"/>
      <c r="J471" s="133"/>
      <c r="K471" s="133"/>
      <c r="L471" s="133"/>
      <c r="M471" s="134"/>
      <c r="N471" s="11" t="s">
        <v>11</v>
      </c>
      <c r="O471" s="125">
        <v>80</v>
      </c>
      <c r="P471" s="75"/>
      <c r="Q471" s="12" t="s">
        <v>45</v>
      </c>
      <c r="R471" s="118">
        <f t="shared" ref="R471:R478" si="16">A471*O471</f>
        <v>0</v>
      </c>
      <c r="S471" s="119"/>
      <c r="T471" s="119"/>
      <c r="U471" s="120"/>
    </row>
    <row r="472" spans="1:21" x14ac:dyDescent="0.25">
      <c r="A472" s="101"/>
      <c r="B472" s="102"/>
      <c r="C472" s="103"/>
      <c r="D472" s="132" t="s">
        <v>250</v>
      </c>
      <c r="E472" s="133"/>
      <c r="F472" s="133"/>
      <c r="G472" s="133"/>
      <c r="H472" s="133"/>
      <c r="I472" s="133"/>
      <c r="J472" s="133"/>
      <c r="K472" s="133"/>
      <c r="L472" s="133"/>
      <c r="M472" s="134"/>
      <c r="N472" s="11" t="s">
        <v>11</v>
      </c>
      <c r="O472" s="125">
        <v>85</v>
      </c>
      <c r="P472" s="75"/>
      <c r="Q472" s="12" t="s">
        <v>45</v>
      </c>
      <c r="R472" s="118">
        <f t="shared" si="16"/>
        <v>0</v>
      </c>
      <c r="S472" s="119"/>
      <c r="T472" s="119"/>
      <c r="U472" s="120"/>
    </row>
    <row r="473" spans="1:21" x14ac:dyDescent="0.25">
      <c r="A473" s="101"/>
      <c r="B473" s="102"/>
      <c r="C473" s="103"/>
      <c r="D473" s="132" t="s">
        <v>247</v>
      </c>
      <c r="E473" s="133"/>
      <c r="F473" s="133"/>
      <c r="G473" s="133"/>
      <c r="H473" s="133"/>
      <c r="I473" s="133"/>
      <c r="J473" s="133"/>
      <c r="K473" s="133"/>
      <c r="L473" s="133"/>
      <c r="M473" s="134"/>
      <c r="N473" s="11" t="s">
        <v>11</v>
      </c>
      <c r="O473" s="125">
        <v>90</v>
      </c>
      <c r="P473" s="75"/>
      <c r="Q473" s="12" t="s">
        <v>45</v>
      </c>
      <c r="R473" s="118">
        <f t="shared" si="16"/>
        <v>0</v>
      </c>
      <c r="S473" s="119"/>
      <c r="T473" s="119"/>
      <c r="U473" s="120"/>
    </row>
    <row r="474" spans="1:21" x14ac:dyDescent="0.25">
      <c r="A474" s="101"/>
      <c r="B474" s="102"/>
      <c r="C474" s="103"/>
      <c r="D474" s="132" t="s">
        <v>248</v>
      </c>
      <c r="E474" s="133"/>
      <c r="F474" s="133"/>
      <c r="G474" s="133"/>
      <c r="H474" s="133"/>
      <c r="I474" s="133"/>
      <c r="J474" s="133"/>
      <c r="K474" s="133"/>
      <c r="L474" s="133"/>
      <c r="M474" s="134"/>
      <c r="N474" s="11" t="s">
        <v>11</v>
      </c>
      <c r="O474" s="125">
        <v>145</v>
      </c>
      <c r="P474" s="75"/>
      <c r="Q474" s="12" t="s">
        <v>45</v>
      </c>
      <c r="R474" s="118">
        <f t="shared" si="16"/>
        <v>0</v>
      </c>
      <c r="S474" s="119"/>
      <c r="T474" s="119"/>
      <c r="U474" s="120"/>
    </row>
    <row r="475" spans="1:21" x14ac:dyDescent="0.25">
      <c r="A475" s="101"/>
      <c r="B475" s="102"/>
      <c r="C475" s="103"/>
      <c r="D475" s="132" t="s">
        <v>233</v>
      </c>
      <c r="E475" s="133"/>
      <c r="F475" s="133"/>
      <c r="G475" s="133"/>
      <c r="H475" s="133"/>
      <c r="I475" s="133"/>
      <c r="J475" s="133"/>
      <c r="K475" s="133"/>
      <c r="L475" s="133"/>
      <c r="M475" s="134"/>
      <c r="N475" s="11" t="s">
        <v>11</v>
      </c>
      <c r="O475" s="125">
        <v>150</v>
      </c>
      <c r="P475" s="75"/>
      <c r="Q475" s="12" t="s">
        <v>45</v>
      </c>
      <c r="R475" s="118">
        <f t="shared" si="16"/>
        <v>0</v>
      </c>
      <c r="S475" s="119"/>
      <c r="T475" s="119"/>
      <c r="U475" s="120"/>
    </row>
    <row r="476" spans="1:21" x14ac:dyDescent="0.25">
      <c r="A476" s="101"/>
      <c r="B476" s="102"/>
      <c r="C476" s="103"/>
      <c r="D476" s="132" t="s">
        <v>249</v>
      </c>
      <c r="E476" s="133"/>
      <c r="F476" s="133"/>
      <c r="G476" s="133"/>
      <c r="H476" s="133"/>
      <c r="I476" s="133"/>
      <c r="J476" s="133"/>
      <c r="K476" s="133"/>
      <c r="L476" s="133"/>
      <c r="M476" s="134"/>
      <c r="N476" s="11" t="s">
        <v>11</v>
      </c>
      <c r="O476" s="125">
        <v>190</v>
      </c>
      <c r="P476" s="75"/>
      <c r="Q476" s="12" t="s">
        <v>45</v>
      </c>
      <c r="R476" s="118">
        <f t="shared" si="16"/>
        <v>0</v>
      </c>
      <c r="S476" s="119"/>
      <c r="T476" s="119"/>
      <c r="U476" s="120"/>
    </row>
    <row r="477" spans="1:21" x14ac:dyDescent="0.25">
      <c r="A477" s="101"/>
      <c r="B477" s="102"/>
      <c r="C477" s="103"/>
      <c r="D477" s="132" t="s">
        <v>251</v>
      </c>
      <c r="E477" s="133"/>
      <c r="F477" s="133"/>
      <c r="G477" s="133"/>
      <c r="H477" s="133"/>
      <c r="I477" s="133"/>
      <c r="J477" s="133"/>
      <c r="K477" s="133"/>
      <c r="L477" s="133"/>
      <c r="M477" s="134"/>
      <c r="N477" s="11" t="s">
        <v>11</v>
      </c>
      <c r="O477" s="125">
        <v>10000</v>
      </c>
      <c r="P477" s="75"/>
      <c r="Q477" s="12" t="s">
        <v>19</v>
      </c>
      <c r="R477" s="118">
        <f t="shared" si="16"/>
        <v>0</v>
      </c>
      <c r="S477" s="119"/>
      <c r="T477" s="119"/>
      <c r="U477" s="120"/>
    </row>
    <row r="478" spans="1:21" x14ac:dyDescent="0.25">
      <c r="A478" s="101"/>
      <c r="B478" s="102"/>
      <c r="C478" s="103"/>
      <c r="D478" s="132" t="s">
        <v>252</v>
      </c>
      <c r="E478" s="133"/>
      <c r="F478" s="133"/>
      <c r="G478" s="133"/>
      <c r="H478" s="133"/>
      <c r="I478" s="133"/>
      <c r="J478" s="133"/>
      <c r="K478" s="133"/>
      <c r="L478" s="133"/>
      <c r="M478" s="134"/>
      <c r="N478" s="11" t="s">
        <v>11</v>
      </c>
      <c r="O478" s="125">
        <v>10000</v>
      </c>
      <c r="P478" s="75"/>
      <c r="Q478" s="12" t="s">
        <v>19</v>
      </c>
      <c r="R478" s="118">
        <f t="shared" si="16"/>
        <v>0</v>
      </c>
      <c r="S478" s="119"/>
      <c r="T478" s="119"/>
      <c r="U478" s="120"/>
    </row>
    <row r="479" spans="1:21" x14ac:dyDescent="0.25">
      <c r="A479" s="104"/>
      <c r="B479" s="105"/>
      <c r="C479" s="106"/>
      <c r="D479" s="144" t="s">
        <v>253</v>
      </c>
      <c r="E479" s="145"/>
      <c r="F479" s="145"/>
      <c r="G479" s="145"/>
      <c r="H479" s="145"/>
      <c r="I479" s="145"/>
      <c r="J479" s="145"/>
      <c r="K479" s="145"/>
      <c r="L479" s="145"/>
      <c r="M479" s="146"/>
      <c r="N479" s="99" t="s">
        <v>11</v>
      </c>
      <c r="O479" s="159">
        <v>1000</v>
      </c>
      <c r="P479" s="160"/>
      <c r="Q479" s="72" t="s">
        <v>19</v>
      </c>
      <c r="R479" s="153">
        <f>A479*O479</f>
        <v>0</v>
      </c>
      <c r="S479" s="154"/>
      <c r="T479" s="154"/>
      <c r="U479" s="155"/>
    </row>
    <row r="480" spans="1:21" x14ac:dyDescent="0.25">
      <c r="A480" s="107"/>
      <c r="B480" s="108"/>
      <c r="C480" s="109"/>
      <c r="D480" s="245" t="s">
        <v>376</v>
      </c>
      <c r="E480" s="246"/>
      <c r="F480" s="246"/>
      <c r="G480" s="246"/>
      <c r="H480" s="246"/>
      <c r="I480" s="246"/>
      <c r="J480" s="246"/>
      <c r="K480" s="246"/>
      <c r="L480" s="246"/>
      <c r="M480" s="254"/>
      <c r="N480" s="100"/>
      <c r="O480" s="161"/>
      <c r="P480" s="161"/>
      <c r="Q480" s="73"/>
      <c r="R480" s="156"/>
      <c r="S480" s="157"/>
      <c r="T480" s="157"/>
      <c r="U480" s="158"/>
    </row>
    <row r="481" spans="1:21" x14ac:dyDescent="0.25">
      <c r="A481" s="104"/>
      <c r="B481" s="105"/>
      <c r="C481" s="106"/>
      <c r="D481" s="144" t="s">
        <v>254</v>
      </c>
      <c r="E481" s="145"/>
      <c r="F481" s="145"/>
      <c r="G481" s="145"/>
      <c r="H481" s="145"/>
      <c r="I481" s="145"/>
      <c r="J481" s="145"/>
      <c r="K481" s="145"/>
      <c r="L481" s="145"/>
      <c r="M481" s="146"/>
      <c r="N481" s="99" t="s">
        <v>11</v>
      </c>
      <c r="O481" s="159">
        <v>1000</v>
      </c>
      <c r="P481" s="160"/>
      <c r="Q481" s="72" t="s">
        <v>19</v>
      </c>
      <c r="R481" s="153">
        <f>A481*O481</f>
        <v>0</v>
      </c>
      <c r="S481" s="154"/>
      <c r="T481" s="154"/>
      <c r="U481" s="155"/>
    </row>
    <row r="482" spans="1:21" x14ac:dyDescent="0.25">
      <c r="A482" s="107"/>
      <c r="B482" s="108"/>
      <c r="C482" s="109"/>
      <c r="D482" s="245" t="s">
        <v>255</v>
      </c>
      <c r="E482" s="246"/>
      <c r="F482" s="246"/>
      <c r="G482" s="246"/>
      <c r="H482" s="246"/>
      <c r="I482" s="246"/>
      <c r="J482" s="246"/>
      <c r="K482" s="246"/>
      <c r="L482" s="246"/>
      <c r="M482" s="254"/>
      <c r="N482" s="100"/>
      <c r="O482" s="161"/>
      <c r="P482" s="161"/>
      <c r="Q482" s="73"/>
      <c r="R482" s="156"/>
      <c r="S482" s="157"/>
      <c r="T482" s="157"/>
      <c r="U482" s="158"/>
    </row>
    <row r="483" spans="1:21" x14ac:dyDescent="0.25">
      <c r="A483" s="101"/>
      <c r="B483" s="102"/>
      <c r="C483" s="103"/>
      <c r="D483" s="132" t="s">
        <v>256</v>
      </c>
      <c r="E483" s="133"/>
      <c r="F483" s="133"/>
      <c r="G483" s="133"/>
      <c r="H483" s="133"/>
      <c r="I483" s="133"/>
      <c r="J483" s="133"/>
      <c r="K483" s="133"/>
      <c r="L483" s="133"/>
      <c r="M483" s="134"/>
      <c r="N483" s="11" t="s">
        <v>11</v>
      </c>
      <c r="O483" s="125">
        <v>250</v>
      </c>
      <c r="P483" s="75"/>
      <c r="Q483" s="20" t="s">
        <v>257</v>
      </c>
      <c r="R483" s="118">
        <f>A483*O483</f>
        <v>0</v>
      </c>
      <c r="S483" s="119"/>
      <c r="T483" s="119"/>
      <c r="U483" s="120"/>
    </row>
    <row r="484" spans="1:21" x14ac:dyDescent="0.25">
      <c r="A484" s="101"/>
      <c r="B484" s="102"/>
      <c r="C484" s="103"/>
      <c r="D484" s="132" t="s">
        <v>258</v>
      </c>
      <c r="E484" s="133"/>
      <c r="F484" s="133"/>
      <c r="G484" s="133"/>
      <c r="H484" s="133"/>
      <c r="I484" s="133"/>
      <c r="J484" s="133"/>
      <c r="K484" s="133"/>
      <c r="L484" s="133"/>
      <c r="M484" s="134"/>
      <c r="N484" s="11" t="s">
        <v>11</v>
      </c>
      <c r="O484" s="125">
        <v>40</v>
      </c>
      <c r="P484" s="75"/>
      <c r="Q484" s="20" t="s">
        <v>45</v>
      </c>
      <c r="R484" s="118">
        <f t="shared" ref="R484:R494" si="17">A484*O484</f>
        <v>0</v>
      </c>
      <c r="S484" s="119"/>
      <c r="T484" s="119"/>
      <c r="U484" s="120"/>
    </row>
    <row r="485" spans="1:21" x14ac:dyDescent="0.25">
      <c r="A485" s="101"/>
      <c r="B485" s="102"/>
      <c r="C485" s="103"/>
      <c r="D485" s="132" t="s">
        <v>259</v>
      </c>
      <c r="E485" s="133"/>
      <c r="F485" s="133"/>
      <c r="G485" s="133"/>
      <c r="H485" s="133"/>
      <c r="I485" s="133"/>
      <c r="J485" s="133"/>
      <c r="K485" s="133"/>
      <c r="L485" s="133"/>
      <c r="M485" s="134"/>
      <c r="N485" s="11" t="s">
        <v>11</v>
      </c>
      <c r="O485" s="125">
        <v>50</v>
      </c>
      <c r="P485" s="75"/>
      <c r="Q485" s="20" t="s">
        <v>45</v>
      </c>
      <c r="R485" s="118">
        <f t="shared" si="17"/>
        <v>0</v>
      </c>
      <c r="S485" s="119"/>
      <c r="T485" s="119"/>
      <c r="U485" s="120"/>
    </row>
    <row r="486" spans="1:21" x14ac:dyDescent="0.25">
      <c r="A486" s="101"/>
      <c r="B486" s="102"/>
      <c r="C486" s="103"/>
      <c r="D486" s="132" t="s">
        <v>260</v>
      </c>
      <c r="E486" s="133"/>
      <c r="F486" s="133"/>
      <c r="G486" s="133"/>
      <c r="H486" s="133"/>
      <c r="I486" s="133"/>
      <c r="J486" s="133"/>
      <c r="K486" s="133"/>
      <c r="L486" s="133"/>
      <c r="M486" s="134"/>
      <c r="N486" s="11" t="s">
        <v>11</v>
      </c>
      <c r="O486" s="125">
        <v>60</v>
      </c>
      <c r="P486" s="75"/>
      <c r="Q486" s="20" t="s">
        <v>45</v>
      </c>
      <c r="R486" s="118">
        <f t="shared" si="17"/>
        <v>0</v>
      </c>
      <c r="S486" s="119"/>
      <c r="T486" s="119"/>
      <c r="U486" s="120"/>
    </row>
    <row r="487" spans="1:21" x14ac:dyDescent="0.25">
      <c r="A487" s="101"/>
      <c r="B487" s="102"/>
      <c r="C487" s="103"/>
      <c r="D487" s="132" t="s">
        <v>261</v>
      </c>
      <c r="E487" s="133"/>
      <c r="F487" s="133"/>
      <c r="G487" s="133"/>
      <c r="H487" s="133"/>
      <c r="I487" s="133"/>
      <c r="J487" s="133"/>
      <c r="K487" s="133"/>
      <c r="L487" s="133"/>
      <c r="M487" s="134"/>
      <c r="N487" s="11" t="s">
        <v>11</v>
      </c>
      <c r="O487" s="125">
        <v>65</v>
      </c>
      <c r="P487" s="75"/>
      <c r="Q487" s="20" t="s">
        <v>45</v>
      </c>
      <c r="R487" s="118">
        <f t="shared" si="17"/>
        <v>0</v>
      </c>
      <c r="S487" s="119"/>
      <c r="T487" s="119"/>
      <c r="U487" s="120"/>
    </row>
    <row r="488" spans="1:21" x14ac:dyDescent="0.25">
      <c r="A488" s="101"/>
      <c r="B488" s="102"/>
      <c r="C488" s="103"/>
      <c r="D488" s="132" t="s">
        <v>262</v>
      </c>
      <c r="E488" s="133"/>
      <c r="F488" s="133"/>
      <c r="G488" s="133"/>
      <c r="H488" s="133"/>
      <c r="I488" s="133"/>
      <c r="J488" s="133"/>
      <c r="K488" s="133"/>
      <c r="L488" s="133"/>
      <c r="M488" s="134"/>
      <c r="N488" s="11" t="s">
        <v>11</v>
      </c>
      <c r="O488" s="125">
        <v>2500</v>
      </c>
      <c r="P488" s="75"/>
      <c r="Q488" s="20" t="s">
        <v>19</v>
      </c>
      <c r="R488" s="118">
        <f t="shared" si="17"/>
        <v>0</v>
      </c>
      <c r="S488" s="119"/>
      <c r="T488" s="119"/>
      <c r="U488" s="120"/>
    </row>
    <row r="489" spans="1:21" x14ac:dyDescent="0.25">
      <c r="A489" s="101"/>
      <c r="B489" s="102"/>
      <c r="C489" s="103"/>
      <c r="D489" s="132" t="s">
        <v>263</v>
      </c>
      <c r="E489" s="133"/>
      <c r="F489" s="133"/>
      <c r="G489" s="133"/>
      <c r="H489" s="133"/>
      <c r="I489" s="133"/>
      <c r="J489" s="133"/>
      <c r="K489" s="133"/>
      <c r="L489" s="133"/>
      <c r="M489" s="134"/>
      <c r="N489" s="11" t="s">
        <v>11</v>
      </c>
      <c r="O489" s="125">
        <v>3500</v>
      </c>
      <c r="P489" s="75"/>
      <c r="Q489" s="20" t="s">
        <v>19</v>
      </c>
      <c r="R489" s="118">
        <f t="shared" si="17"/>
        <v>0</v>
      </c>
      <c r="S489" s="119"/>
      <c r="T489" s="119"/>
      <c r="U489" s="120"/>
    </row>
    <row r="490" spans="1:21" x14ac:dyDescent="0.25">
      <c r="A490" s="101"/>
      <c r="B490" s="102"/>
      <c r="C490" s="103"/>
      <c r="D490" s="132" t="s">
        <v>264</v>
      </c>
      <c r="E490" s="133"/>
      <c r="F490" s="133"/>
      <c r="G490" s="133"/>
      <c r="H490" s="133"/>
      <c r="I490" s="133"/>
      <c r="J490" s="133"/>
      <c r="K490" s="133"/>
      <c r="L490" s="133"/>
      <c r="M490" s="134"/>
      <c r="N490" s="11" t="s">
        <v>11</v>
      </c>
      <c r="O490" s="125">
        <v>500</v>
      </c>
      <c r="P490" s="75"/>
      <c r="Q490" s="20" t="s">
        <v>45</v>
      </c>
      <c r="R490" s="118">
        <f t="shared" si="17"/>
        <v>0</v>
      </c>
      <c r="S490" s="119"/>
      <c r="T490" s="119"/>
      <c r="U490" s="120"/>
    </row>
    <row r="491" spans="1:21" x14ac:dyDescent="0.25">
      <c r="A491" s="101"/>
      <c r="B491" s="102"/>
      <c r="C491" s="103"/>
      <c r="D491" s="132" t="s">
        <v>265</v>
      </c>
      <c r="E491" s="133"/>
      <c r="F491" s="133"/>
      <c r="G491" s="133"/>
      <c r="H491" s="133"/>
      <c r="I491" s="133"/>
      <c r="J491" s="133"/>
      <c r="K491" s="133"/>
      <c r="L491" s="133"/>
      <c r="M491" s="134"/>
      <c r="N491" s="11" t="s">
        <v>11</v>
      </c>
      <c r="O491" s="125">
        <v>4500</v>
      </c>
      <c r="P491" s="75"/>
      <c r="Q491" s="20" t="s">
        <v>19</v>
      </c>
      <c r="R491" s="118">
        <f t="shared" si="17"/>
        <v>0</v>
      </c>
      <c r="S491" s="119"/>
      <c r="T491" s="119"/>
      <c r="U491" s="120"/>
    </row>
    <row r="492" spans="1:21" x14ac:dyDescent="0.25">
      <c r="A492" s="101"/>
      <c r="B492" s="102"/>
      <c r="C492" s="103"/>
      <c r="D492" s="82"/>
      <c r="E492" s="81"/>
      <c r="F492" s="81"/>
      <c r="G492" s="81"/>
      <c r="H492" s="81"/>
      <c r="I492" s="81"/>
      <c r="J492" s="81"/>
      <c r="K492" s="81"/>
      <c r="L492" s="81"/>
      <c r="M492" s="83"/>
      <c r="N492" s="11" t="s">
        <v>11</v>
      </c>
      <c r="O492" s="81"/>
      <c r="P492" s="81"/>
      <c r="Q492" s="62"/>
      <c r="R492" s="118">
        <f t="shared" si="17"/>
        <v>0</v>
      </c>
      <c r="S492" s="119"/>
      <c r="T492" s="119"/>
      <c r="U492" s="120"/>
    </row>
    <row r="493" spans="1:21" x14ac:dyDescent="0.25">
      <c r="A493" s="101"/>
      <c r="B493" s="102"/>
      <c r="C493" s="103"/>
      <c r="D493" s="82"/>
      <c r="E493" s="81"/>
      <c r="F493" s="81"/>
      <c r="G493" s="81"/>
      <c r="H493" s="81"/>
      <c r="I493" s="81"/>
      <c r="J493" s="81"/>
      <c r="K493" s="81"/>
      <c r="L493" s="81"/>
      <c r="M493" s="83"/>
      <c r="N493" s="11" t="s">
        <v>11</v>
      </c>
      <c r="O493" s="81"/>
      <c r="P493" s="81"/>
      <c r="Q493" s="62"/>
      <c r="R493" s="118">
        <f t="shared" si="17"/>
        <v>0</v>
      </c>
      <c r="S493" s="119"/>
      <c r="T493" s="119"/>
      <c r="U493" s="120"/>
    </row>
    <row r="494" spans="1:21" x14ac:dyDescent="0.25">
      <c r="A494" s="101"/>
      <c r="B494" s="102"/>
      <c r="C494" s="103"/>
      <c r="D494" s="82"/>
      <c r="E494" s="81"/>
      <c r="F494" s="81"/>
      <c r="G494" s="81"/>
      <c r="H494" s="81"/>
      <c r="I494" s="81"/>
      <c r="J494" s="81"/>
      <c r="K494" s="81"/>
      <c r="L494" s="81"/>
      <c r="M494" s="83"/>
      <c r="N494" s="11" t="s">
        <v>11</v>
      </c>
      <c r="O494" s="81"/>
      <c r="P494" s="81"/>
      <c r="Q494" s="62"/>
      <c r="R494" s="118">
        <f t="shared" si="17"/>
        <v>0</v>
      </c>
      <c r="S494" s="119"/>
      <c r="T494" s="119"/>
      <c r="U494" s="120"/>
    </row>
    <row r="495" spans="1:21" x14ac:dyDescent="0.25">
      <c r="A495" s="170" t="s">
        <v>244</v>
      </c>
      <c r="B495" s="171"/>
      <c r="C495" s="171"/>
      <c r="D495" s="171"/>
      <c r="E495" s="171"/>
      <c r="F495" s="171"/>
      <c r="G495" s="171"/>
      <c r="H495" s="171"/>
      <c r="I495" s="171"/>
      <c r="J495" s="171"/>
      <c r="K495" s="171"/>
      <c r="L495" s="171"/>
      <c r="M495" s="171"/>
      <c r="N495" s="171"/>
      <c r="O495" s="171"/>
      <c r="P495" s="171"/>
      <c r="Q495" s="172"/>
      <c r="R495" s="173">
        <f>SUM(R469:U494)</f>
        <v>0</v>
      </c>
      <c r="S495" s="212"/>
      <c r="T495" s="212"/>
      <c r="U495" s="213"/>
    </row>
    <row r="496" spans="1:21" x14ac:dyDescent="0.25">
      <c r="A496" s="50" t="s">
        <v>266</v>
      </c>
    </row>
    <row r="497" spans="1:21" ht="9.9499999999999993" customHeight="1" x14ac:dyDescent="0.25"/>
    <row r="498" spans="1:21" x14ac:dyDescent="0.25">
      <c r="A498" s="90" t="s">
        <v>46</v>
      </c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2"/>
      <c r="R498" s="206">
        <f>R495</f>
        <v>0</v>
      </c>
      <c r="S498" s="207"/>
      <c r="T498" s="207"/>
      <c r="U498" s="208"/>
    </row>
    <row r="499" spans="1:21" x14ac:dyDescent="0.25">
      <c r="A499" s="255" t="s">
        <v>267</v>
      </c>
      <c r="B499" s="256"/>
      <c r="C499" s="256"/>
      <c r="D499" s="256"/>
      <c r="E499" s="256"/>
      <c r="F499" s="256"/>
      <c r="G499" s="256"/>
      <c r="H499" s="256"/>
      <c r="I499" s="256"/>
      <c r="J499" s="256"/>
      <c r="K499" s="256"/>
      <c r="L499" s="256"/>
      <c r="M499" s="256"/>
      <c r="N499" s="256"/>
      <c r="O499" s="256"/>
      <c r="P499" s="256"/>
      <c r="Q499" s="257"/>
      <c r="R499" s="261">
        <f>SUM(R57,R109,R160,R210,R259,R311,R362,R413,R465,R498)</f>
        <v>0</v>
      </c>
      <c r="S499" s="237"/>
      <c r="T499" s="237"/>
      <c r="U499" s="238"/>
    </row>
    <row r="500" spans="1:21" x14ac:dyDescent="0.25">
      <c r="A500" s="258" t="s">
        <v>268</v>
      </c>
      <c r="B500" s="259"/>
      <c r="C500" s="259"/>
      <c r="D500" s="259"/>
      <c r="E500" s="259"/>
      <c r="F500" s="259"/>
      <c r="G500" s="259"/>
      <c r="H500" s="259"/>
      <c r="I500" s="259"/>
      <c r="J500" s="259"/>
      <c r="K500" s="259"/>
      <c r="L500" s="259"/>
      <c r="M500" s="259"/>
      <c r="N500" s="259"/>
      <c r="O500" s="259"/>
      <c r="P500" s="259"/>
      <c r="Q500" s="260"/>
      <c r="R500" s="262"/>
      <c r="S500" s="263"/>
      <c r="T500" s="263"/>
      <c r="U500" s="264"/>
    </row>
    <row r="501" spans="1:21" ht="9.9499999999999993" customHeight="1" x14ac:dyDescent="0.25"/>
    <row r="502" spans="1:21" x14ac:dyDescent="0.25">
      <c r="A502" s="30" t="s">
        <v>269</v>
      </c>
    </row>
    <row r="503" spans="1:21" ht="9.9499999999999993" customHeight="1" x14ac:dyDescent="0.25"/>
    <row r="504" spans="1:21" x14ac:dyDescent="0.25">
      <c r="A504" s="51" t="s">
        <v>270</v>
      </c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265">
        <f>IF(R499*0.1&gt;50000,50000,R499*0.1)</f>
        <v>0</v>
      </c>
      <c r="S504" s="266"/>
      <c r="T504" s="266"/>
      <c r="U504" s="267"/>
    </row>
    <row r="505" spans="1:21" x14ac:dyDescent="0.25">
      <c r="A505" s="51" t="s">
        <v>272</v>
      </c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265">
        <f>R499*0.03</f>
        <v>0</v>
      </c>
      <c r="S505" s="266"/>
      <c r="T505" s="266"/>
      <c r="U505" s="267"/>
    </row>
    <row r="506" spans="1:21" ht="18" x14ac:dyDescent="0.35">
      <c r="A506" s="84" t="s">
        <v>271</v>
      </c>
      <c r="B506" s="85"/>
      <c r="C506" s="85"/>
      <c r="D506" s="85"/>
      <c r="E506" s="85"/>
      <c r="F506" s="85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6"/>
      <c r="R506" s="87">
        <f>SUM(R499,R504,R505)</f>
        <v>0</v>
      </c>
      <c r="S506" s="88"/>
      <c r="T506" s="88"/>
      <c r="U506" s="89"/>
    </row>
    <row r="507" spans="1:21" ht="9.9499999999999993" customHeight="1" x14ac:dyDescent="0.25"/>
    <row r="508" spans="1:21" x14ac:dyDescent="0.25">
      <c r="A508" s="30" t="s">
        <v>273</v>
      </c>
    </row>
    <row r="509" spans="1:21" ht="9.9499999999999993" customHeight="1" x14ac:dyDescent="0.25"/>
    <row r="510" spans="1:21" ht="15.75" thickBot="1" x14ac:dyDescent="0.3">
      <c r="A510" s="176" t="s">
        <v>14</v>
      </c>
      <c r="B510" s="179"/>
      <c r="C510" s="180"/>
      <c r="D510" s="179" t="s">
        <v>15</v>
      </c>
      <c r="E510" s="179"/>
      <c r="F510" s="179"/>
      <c r="G510" s="179"/>
      <c r="H510" s="179"/>
      <c r="I510" s="179"/>
      <c r="J510" s="179"/>
      <c r="K510" s="179"/>
      <c r="L510" s="179"/>
      <c r="M510" s="179"/>
      <c r="N510" s="176" t="s">
        <v>16</v>
      </c>
      <c r="O510" s="179"/>
      <c r="P510" s="179"/>
      <c r="Q510" s="180"/>
      <c r="R510" s="179" t="s">
        <v>17</v>
      </c>
      <c r="S510" s="179"/>
      <c r="T510" s="179"/>
      <c r="U510" s="180"/>
    </row>
    <row r="511" spans="1:21" ht="15.75" thickTop="1" x14ac:dyDescent="0.25">
      <c r="A511" s="183"/>
      <c r="B511" s="184"/>
      <c r="C511" s="185"/>
      <c r="D511" s="251" t="s">
        <v>276</v>
      </c>
      <c r="E511" s="252"/>
      <c r="F511" s="252"/>
      <c r="G511" s="252"/>
      <c r="H511" s="252"/>
      <c r="I511" s="252"/>
      <c r="J511" s="252"/>
      <c r="K511" s="252"/>
      <c r="L511" s="252"/>
      <c r="M511" s="253"/>
      <c r="N511" s="271">
        <v>15000</v>
      </c>
      <c r="O511" s="252"/>
      <c r="P511" s="252"/>
      <c r="Q511" s="253"/>
      <c r="R511" s="167">
        <f>A511*N511</f>
        <v>0</v>
      </c>
      <c r="S511" s="168"/>
      <c r="T511" s="168"/>
      <c r="U511" s="169"/>
    </row>
    <row r="512" spans="1:21" x14ac:dyDescent="0.25">
      <c r="A512" s="101"/>
      <c r="B512" s="102"/>
      <c r="C512" s="103"/>
      <c r="D512" s="132" t="s">
        <v>277</v>
      </c>
      <c r="E512" s="133"/>
      <c r="F512" s="133"/>
      <c r="G512" s="133"/>
      <c r="H512" s="133"/>
      <c r="I512" s="133"/>
      <c r="J512" s="133"/>
      <c r="K512" s="133"/>
      <c r="L512" s="133"/>
      <c r="M512" s="134"/>
      <c r="N512" s="272">
        <v>800</v>
      </c>
      <c r="O512" s="133"/>
      <c r="P512" s="133"/>
      <c r="Q512" s="134"/>
      <c r="R512" s="118">
        <f>A512*N512</f>
        <v>0</v>
      </c>
      <c r="S512" s="119"/>
      <c r="T512" s="119"/>
      <c r="U512" s="120"/>
    </row>
    <row r="513" spans="1:21" x14ac:dyDescent="0.25">
      <c r="A513" s="101"/>
      <c r="B513" s="102"/>
      <c r="C513" s="103"/>
      <c r="D513" s="132" t="s">
        <v>278</v>
      </c>
      <c r="E513" s="133"/>
      <c r="F513" s="133"/>
      <c r="G513" s="133"/>
      <c r="H513" s="133"/>
      <c r="I513" s="133"/>
      <c r="J513" s="133"/>
      <c r="K513" s="133"/>
      <c r="L513" s="133"/>
      <c r="M513" s="134"/>
      <c r="N513" s="272">
        <v>1500</v>
      </c>
      <c r="O513" s="133"/>
      <c r="P513" s="133"/>
      <c r="Q513" s="134"/>
      <c r="R513" s="118">
        <f>A513*N513</f>
        <v>0</v>
      </c>
      <c r="S513" s="119"/>
      <c r="T513" s="119"/>
      <c r="U513" s="120"/>
    </row>
    <row r="514" spans="1:21" x14ac:dyDescent="0.25">
      <c r="A514" s="27" t="s">
        <v>275</v>
      </c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4"/>
    </row>
    <row r="515" spans="1:21" x14ac:dyDescent="0.25">
      <c r="A515" s="101"/>
      <c r="B515" s="102"/>
      <c r="C515" s="103"/>
      <c r="D515" s="74" t="s">
        <v>279</v>
      </c>
      <c r="E515" s="75"/>
      <c r="F515" s="75"/>
      <c r="G515" s="75"/>
      <c r="H515" s="75"/>
      <c r="I515" s="75"/>
      <c r="J515" s="75"/>
      <c r="K515" s="75"/>
      <c r="L515" s="75"/>
      <c r="M515" s="76"/>
      <c r="N515" s="74" t="s">
        <v>61</v>
      </c>
      <c r="O515" s="75"/>
      <c r="P515" s="75"/>
      <c r="Q515" s="76"/>
      <c r="R515" s="232"/>
      <c r="S515" s="233"/>
      <c r="T515" s="233"/>
      <c r="U515" s="234"/>
    </row>
    <row r="516" spans="1:21" ht="9.9499999999999993" customHeight="1" x14ac:dyDescent="0.25"/>
    <row r="517" spans="1:21" ht="18" x14ac:dyDescent="0.35">
      <c r="A517" s="84" t="s">
        <v>274</v>
      </c>
      <c r="B517" s="85"/>
      <c r="C517" s="85"/>
      <c r="D517" s="85"/>
      <c r="E517" s="85"/>
      <c r="F517" s="85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6"/>
      <c r="R517" s="87">
        <f>SUM(R511,R512,R513,R515)</f>
        <v>0</v>
      </c>
      <c r="S517" s="88"/>
      <c r="T517" s="88"/>
      <c r="U517" s="89"/>
    </row>
    <row r="520" spans="1:21" x14ac:dyDescent="0.25">
      <c r="A520" s="30" t="s">
        <v>280</v>
      </c>
    </row>
    <row r="521" spans="1:21" ht="9.9499999999999993" customHeight="1" x14ac:dyDescent="0.25"/>
    <row r="522" spans="1:21" s="8" customFormat="1" x14ac:dyDescent="0.25">
      <c r="A522" s="1" t="s">
        <v>281</v>
      </c>
    </row>
    <row r="523" spans="1:21" ht="15.75" thickBot="1" x14ac:dyDescent="0.3">
      <c r="A523" s="176" t="s">
        <v>14</v>
      </c>
      <c r="B523" s="179"/>
      <c r="C523" s="180"/>
      <c r="D523" s="176" t="s">
        <v>15</v>
      </c>
      <c r="E523" s="179"/>
      <c r="F523" s="179"/>
      <c r="G523" s="179"/>
      <c r="H523" s="179"/>
      <c r="I523" s="179"/>
      <c r="J523" s="179"/>
      <c r="K523" s="179"/>
      <c r="L523" s="179"/>
      <c r="M523" s="180"/>
      <c r="N523" s="176" t="s">
        <v>16</v>
      </c>
      <c r="O523" s="179"/>
      <c r="P523" s="179"/>
      <c r="Q523" s="180"/>
      <c r="R523" s="176" t="s">
        <v>17</v>
      </c>
      <c r="S523" s="179"/>
      <c r="T523" s="179"/>
      <c r="U523" s="180"/>
    </row>
    <row r="524" spans="1:21" ht="15.75" thickTop="1" x14ac:dyDescent="0.25">
      <c r="A524" s="183"/>
      <c r="B524" s="184"/>
      <c r="C524" s="185"/>
      <c r="D524" s="251" t="s">
        <v>282</v>
      </c>
      <c r="E524" s="252"/>
      <c r="F524" s="252"/>
      <c r="G524" s="252"/>
      <c r="H524" s="252"/>
      <c r="I524" s="252"/>
      <c r="J524" s="252"/>
      <c r="K524" s="252"/>
      <c r="L524" s="252"/>
      <c r="M524" s="253"/>
      <c r="N524" s="15" t="s">
        <v>11</v>
      </c>
      <c r="O524" s="189">
        <v>165</v>
      </c>
      <c r="P524" s="187"/>
      <c r="Q524" s="52" t="s">
        <v>19</v>
      </c>
      <c r="R524" s="167">
        <f>A524*O524</f>
        <v>0</v>
      </c>
      <c r="S524" s="168"/>
      <c r="T524" s="168"/>
      <c r="U524" s="169"/>
    </row>
    <row r="525" spans="1:21" x14ac:dyDescent="0.25">
      <c r="A525" s="101"/>
      <c r="B525" s="102"/>
      <c r="C525" s="103"/>
      <c r="D525" s="268" t="s">
        <v>283</v>
      </c>
      <c r="E525" s="269"/>
      <c r="F525" s="269"/>
      <c r="G525" s="269"/>
      <c r="H525" s="269"/>
      <c r="I525" s="269"/>
      <c r="J525" s="269"/>
      <c r="K525" s="269"/>
      <c r="L525" s="269"/>
      <c r="M525" s="270"/>
      <c r="N525" s="17" t="s">
        <v>11</v>
      </c>
      <c r="O525" s="125">
        <v>165</v>
      </c>
      <c r="P525" s="75"/>
      <c r="Q525" s="42" t="s">
        <v>19</v>
      </c>
      <c r="R525" s="118">
        <f>A525*O525</f>
        <v>0</v>
      </c>
      <c r="S525" s="119"/>
      <c r="T525" s="119"/>
      <c r="U525" s="120"/>
    </row>
    <row r="526" spans="1:21" x14ac:dyDescent="0.25">
      <c r="A526" s="101"/>
      <c r="B526" s="102"/>
      <c r="C526" s="103"/>
      <c r="D526" s="132" t="s">
        <v>284</v>
      </c>
      <c r="E526" s="133"/>
      <c r="F526" s="133"/>
      <c r="G526" s="133"/>
      <c r="H526" s="133"/>
      <c r="I526" s="133"/>
      <c r="J526" s="133"/>
      <c r="K526" s="133"/>
      <c r="L526" s="133"/>
      <c r="M526" s="134"/>
      <c r="N526" s="17" t="s">
        <v>11</v>
      </c>
      <c r="O526" s="125">
        <v>250</v>
      </c>
      <c r="P526" s="75"/>
      <c r="Q526" s="42" t="s">
        <v>19</v>
      </c>
      <c r="R526" s="118">
        <f>A526*O526</f>
        <v>0</v>
      </c>
      <c r="S526" s="119"/>
      <c r="T526" s="119"/>
      <c r="U526" s="120"/>
    </row>
    <row r="527" spans="1:21" x14ac:dyDescent="0.25">
      <c r="A527" s="101"/>
      <c r="B527" s="102"/>
      <c r="C527" s="103"/>
      <c r="D527" s="132" t="s">
        <v>285</v>
      </c>
      <c r="E527" s="133"/>
      <c r="F527" s="133"/>
      <c r="G527" s="133"/>
      <c r="H527" s="133"/>
      <c r="I527" s="133"/>
      <c r="J527" s="133"/>
      <c r="K527" s="133"/>
      <c r="L527" s="133"/>
      <c r="M527" s="134"/>
      <c r="N527" s="17" t="s">
        <v>11</v>
      </c>
      <c r="O527" s="125">
        <v>450</v>
      </c>
      <c r="P527" s="75"/>
      <c r="Q527" s="42" t="s">
        <v>19</v>
      </c>
      <c r="R527" s="118">
        <f>A527*O527</f>
        <v>0</v>
      </c>
      <c r="S527" s="119"/>
      <c r="T527" s="119"/>
      <c r="U527" s="120"/>
    </row>
    <row r="528" spans="1:21" x14ac:dyDescent="0.25">
      <c r="A528" s="170" t="s">
        <v>286</v>
      </c>
      <c r="B528" s="171"/>
      <c r="C528" s="171"/>
      <c r="D528" s="171"/>
      <c r="E528" s="171"/>
      <c r="F528" s="171"/>
      <c r="G528" s="171"/>
      <c r="H528" s="171"/>
      <c r="I528" s="171"/>
      <c r="J528" s="171"/>
      <c r="K528" s="171"/>
      <c r="L528" s="171"/>
      <c r="M528" s="171"/>
      <c r="N528" s="171"/>
      <c r="O528" s="171"/>
      <c r="P528" s="171"/>
      <c r="Q528" s="172"/>
      <c r="R528" s="173">
        <f>SUM(R524:U527)</f>
        <v>0</v>
      </c>
      <c r="S528" s="174"/>
      <c r="T528" s="174"/>
      <c r="U528" s="175"/>
    </row>
    <row r="529" spans="1:21" ht="9.9499999999999993" customHeight="1" x14ac:dyDescent="0.25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6"/>
      <c r="S529" s="26"/>
      <c r="T529" s="26"/>
      <c r="U529" s="26"/>
    </row>
    <row r="530" spans="1:21" ht="15" customHeight="1" x14ac:dyDescent="0.25">
      <c r="A530" s="1" t="s">
        <v>292</v>
      </c>
    </row>
    <row r="531" spans="1:21" ht="15.75" thickBot="1" x14ac:dyDescent="0.3">
      <c r="A531" s="176" t="s">
        <v>14</v>
      </c>
      <c r="B531" s="179"/>
      <c r="C531" s="180"/>
      <c r="D531" s="176" t="s">
        <v>15</v>
      </c>
      <c r="E531" s="179"/>
      <c r="F531" s="179"/>
      <c r="G531" s="179"/>
      <c r="H531" s="179"/>
      <c r="I531" s="179"/>
      <c r="J531" s="179"/>
      <c r="K531" s="179"/>
      <c r="L531" s="179"/>
      <c r="M531" s="180"/>
      <c r="N531" s="176" t="s">
        <v>16</v>
      </c>
      <c r="O531" s="179"/>
      <c r="P531" s="179"/>
      <c r="Q531" s="180"/>
      <c r="R531" s="176" t="s">
        <v>17</v>
      </c>
      <c r="S531" s="179"/>
      <c r="T531" s="179"/>
      <c r="U531" s="180"/>
    </row>
    <row r="532" spans="1:21" ht="15.75" thickTop="1" x14ac:dyDescent="0.25">
      <c r="A532" s="183"/>
      <c r="B532" s="184"/>
      <c r="C532" s="185"/>
      <c r="D532" s="251" t="s">
        <v>287</v>
      </c>
      <c r="E532" s="252"/>
      <c r="F532" s="252"/>
      <c r="G532" s="252"/>
      <c r="H532" s="252"/>
      <c r="I532" s="252"/>
      <c r="J532" s="252"/>
      <c r="K532" s="252"/>
      <c r="L532" s="252"/>
      <c r="M532" s="253"/>
      <c r="N532" s="9" t="s">
        <v>11</v>
      </c>
      <c r="O532" s="189">
        <v>125</v>
      </c>
      <c r="P532" s="187"/>
      <c r="Q532" s="10" t="s">
        <v>19</v>
      </c>
      <c r="R532" s="167">
        <f>A532*O532</f>
        <v>0</v>
      </c>
      <c r="S532" s="168"/>
      <c r="T532" s="168"/>
      <c r="U532" s="169"/>
    </row>
    <row r="533" spans="1:21" x14ac:dyDescent="0.25">
      <c r="A533" s="101"/>
      <c r="B533" s="102"/>
      <c r="C533" s="103"/>
      <c r="D533" s="132" t="s">
        <v>288</v>
      </c>
      <c r="E533" s="133"/>
      <c r="F533" s="133"/>
      <c r="G533" s="133"/>
      <c r="H533" s="133"/>
      <c r="I533" s="133"/>
      <c r="J533" s="133"/>
      <c r="K533" s="133"/>
      <c r="L533" s="133"/>
      <c r="M533" s="134"/>
      <c r="N533" s="11" t="s">
        <v>11</v>
      </c>
      <c r="O533" s="125">
        <v>175</v>
      </c>
      <c r="P533" s="75"/>
      <c r="Q533" s="12" t="s">
        <v>19</v>
      </c>
      <c r="R533" s="118">
        <f>A533*O533</f>
        <v>0</v>
      </c>
      <c r="S533" s="119"/>
      <c r="T533" s="119"/>
      <c r="U533" s="120"/>
    </row>
    <row r="534" spans="1:21" x14ac:dyDescent="0.25">
      <c r="A534" s="101"/>
      <c r="B534" s="102"/>
      <c r="C534" s="103"/>
      <c r="D534" s="132" t="s">
        <v>289</v>
      </c>
      <c r="E534" s="133"/>
      <c r="F534" s="133"/>
      <c r="G534" s="133"/>
      <c r="H534" s="133"/>
      <c r="I534" s="133"/>
      <c r="J534" s="133"/>
      <c r="K534" s="133"/>
      <c r="L534" s="133"/>
      <c r="M534" s="134"/>
      <c r="N534" s="11" t="s">
        <v>11</v>
      </c>
      <c r="O534" s="125">
        <v>300</v>
      </c>
      <c r="P534" s="75"/>
      <c r="Q534" s="12" t="s">
        <v>19</v>
      </c>
      <c r="R534" s="118">
        <f>A534*O534</f>
        <v>0</v>
      </c>
      <c r="S534" s="119"/>
      <c r="T534" s="119"/>
      <c r="U534" s="120"/>
    </row>
    <row r="535" spans="1:21" x14ac:dyDescent="0.25">
      <c r="A535" s="101"/>
      <c r="B535" s="102"/>
      <c r="C535" s="103"/>
      <c r="D535" s="132" t="s">
        <v>290</v>
      </c>
      <c r="E535" s="133"/>
      <c r="F535" s="133"/>
      <c r="G535" s="133"/>
      <c r="H535" s="133"/>
      <c r="I535" s="133"/>
      <c r="J535" s="133"/>
      <c r="K535" s="133"/>
      <c r="L535" s="133"/>
      <c r="M535" s="134"/>
      <c r="N535" s="11" t="s">
        <v>11</v>
      </c>
      <c r="O535" s="125">
        <v>400</v>
      </c>
      <c r="P535" s="75"/>
      <c r="Q535" s="12" t="s">
        <v>19</v>
      </c>
      <c r="R535" s="118">
        <f>A535*O535</f>
        <v>0</v>
      </c>
      <c r="S535" s="119"/>
      <c r="T535" s="119"/>
      <c r="U535" s="120"/>
    </row>
    <row r="536" spans="1:21" x14ac:dyDescent="0.25">
      <c r="A536" s="170" t="s">
        <v>291</v>
      </c>
      <c r="B536" s="171"/>
      <c r="C536" s="171"/>
      <c r="D536" s="171"/>
      <c r="E536" s="171"/>
      <c r="F536" s="171"/>
      <c r="G536" s="171"/>
      <c r="H536" s="171"/>
      <c r="I536" s="171"/>
      <c r="J536" s="171"/>
      <c r="K536" s="171"/>
      <c r="L536" s="171"/>
      <c r="M536" s="171"/>
      <c r="N536" s="171"/>
      <c r="O536" s="171"/>
      <c r="P536" s="171"/>
      <c r="Q536" s="172"/>
      <c r="R536" s="173">
        <f>SUM(R532:U535)</f>
        <v>0</v>
      </c>
      <c r="S536" s="174"/>
      <c r="T536" s="174"/>
      <c r="U536" s="175"/>
    </row>
    <row r="537" spans="1:21" ht="9.9499999999999993" customHeight="1" x14ac:dyDescent="0.25"/>
    <row r="538" spans="1:21" x14ac:dyDescent="0.25">
      <c r="A538" s="1" t="s">
        <v>293</v>
      </c>
    </row>
    <row r="539" spans="1:21" ht="15.75" thickBot="1" x14ac:dyDescent="0.3">
      <c r="A539" s="176" t="s">
        <v>14</v>
      </c>
      <c r="B539" s="179"/>
      <c r="C539" s="180"/>
      <c r="D539" s="176" t="s">
        <v>15</v>
      </c>
      <c r="E539" s="179"/>
      <c r="F539" s="179"/>
      <c r="G539" s="179"/>
      <c r="H539" s="179"/>
      <c r="I539" s="179"/>
      <c r="J539" s="179"/>
      <c r="K539" s="179"/>
      <c r="L539" s="179"/>
      <c r="M539" s="180"/>
      <c r="N539" s="176" t="s">
        <v>16</v>
      </c>
      <c r="O539" s="179"/>
      <c r="P539" s="179"/>
      <c r="Q539" s="180"/>
      <c r="R539" s="176" t="s">
        <v>17</v>
      </c>
      <c r="S539" s="179"/>
      <c r="T539" s="179"/>
      <c r="U539" s="180"/>
    </row>
    <row r="540" spans="1:21" ht="15.75" thickTop="1" x14ac:dyDescent="0.25">
      <c r="A540" s="183"/>
      <c r="B540" s="184"/>
      <c r="C540" s="185"/>
      <c r="D540" s="251" t="s">
        <v>295</v>
      </c>
      <c r="E540" s="252"/>
      <c r="F540" s="252"/>
      <c r="G540" s="252"/>
      <c r="H540" s="252"/>
      <c r="I540" s="252"/>
      <c r="J540" s="252"/>
      <c r="K540" s="252"/>
      <c r="L540" s="252"/>
      <c r="M540" s="253"/>
      <c r="N540" s="15" t="s">
        <v>11</v>
      </c>
      <c r="O540" s="189">
        <v>45</v>
      </c>
      <c r="P540" s="187"/>
      <c r="Q540" s="19" t="s">
        <v>19</v>
      </c>
      <c r="R540" s="167">
        <f>A540*O540</f>
        <v>0</v>
      </c>
      <c r="S540" s="168"/>
      <c r="T540" s="168"/>
      <c r="U540" s="169"/>
    </row>
    <row r="541" spans="1:21" x14ac:dyDescent="0.25">
      <c r="A541" s="101"/>
      <c r="B541" s="102"/>
      <c r="C541" s="103"/>
      <c r="D541" s="132" t="s">
        <v>296</v>
      </c>
      <c r="E541" s="133"/>
      <c r="F541" s="133"/>
      <c r="G541" s="133"/>
      <c r="H541" s="133"/>
      <c r="I541" s="133"/>
      <c r="J541" s="133"/>
      <c r="K541" s="133"/>
      <c r="L541" s="133"/>
      <c r="M541" s="134"/>
      <c r="N541" s="53" t="s">
        <v>11</v>
      </c>
      <c r="O541" s="125">
        <v>55</v>
      </c>
      <c r="P541" s="75"/>
      <c r="Q541" s="24" t="s">
        <v>19</v>
      </c>
      <c r="R541" s="118">
        <f>A541*O541</f>
        <v>0</v>
      </c>
      <c r="S541" s="119"/>
      <c r="T541" s="119"/>
      <c r="U541" s="120"/>
    </row>
    <row r="542" spans="1:21" x14ac:dyDescent="0.25">
      <c r="A542" s="170" t="s">
        <v>294</v>
      </c>
      <c r="B542" s="171"/>
      <c r="C542" s="171"/>
      <c r="D542" s="171"/>
      <c r="E542" s="171"/>
      <c r="F542" s="171"/>
      <c r="G542" s="171"/>
      <c r="H542" s="171"/>
      <c r="I542" s="171"/>
      <c r="J542" s="171"/>
      <c r="K542" s="171"/>
      <c r="L542" s="171"/>
      <c r="M542" s="171"/>
      <c r="N542" s="171"/>
      <c r="O542" s="171"/>
      <c r="P542" s="171"/>
      <c r="Q542" s="172"/>
      <c r="R542" s="273">
        <f>SUM(R540:U541)</f>
        <v>0</v>
      </c>
      <c r="S542" s="274"/>
      <c r="T542" s="274"/>
      <c r="U542" s="275"/>
    </row>
    <row r="543" spans="1:21" ht="9.9499999999999993" customHeight="1" x14ac:dyDescent="0.25"/>
    <row r="544" spans="1:21" x14ac:dyDescent="0.25">
      <c r="A544" s="1" t="s">
        <v>297</v>
      </c>
    </row>
    <row r="545" spans="1:21" ht="15.75" thickBot="1" x14ac:dyDescent="0.3">
      <c r="A545" s="176" t="s">
        <v>14</v>
      </c>
      <c r="B545" s="179"/>
      <c r="C545" s="180"/>
      <c r="D545" s="176" t="s">
        <v>15</v>
      </c>
      <c r="E545" s="179"/>
      <c r="F545" s="179"/>
      <c r="G545" s="179"/>
      <c r="H545" s="179"/>
      <c r="I545" s="179"/>
      <c r="J545" s="179"/>
      <c r="K545" s="179"/>
      <c r="L545" s="179"/>
      <c r="M545" s="180"/>
      <c r="N545" s="176" t="s">
        <v>16</v>
      </c>
      <c r="O545" s="179"/>
      <c r="P545" s="179"/>
      <c r="Q545" s="180"/>
      <c r="R545" s="176" t="s">
        <v>17</v>
      </c>
      <c r="S545" s="179"/>
      <c r="T545" s="179"/>
      <c r="U545" s="180"/>
    </row>
    <row r="546" spans="1:21" ht="15.75" thickTop="1" x14ac:dyDescent="0.25">
      <c r="A546" s="183"/>
      <c r="B546" s="184"/>
      <c r="C546" s="185"/>
      <c r="D546" s="186" t="s">
        <v>299</v>
      </c>
      <c r="E546" s="187"/>
      <c r="F546" s="187"/>
      <c r="G546" s="187"/>
      <c r="H546" s="187"/>
      <c r="I546" s="187"/>
      <c r="J546" s="187"/>
      <c r="K546" s="187"/>
      <c r="L546" s="187"/>
      <c r="M546" s="188"/>
      <c r="N546" s="9" t="s">
        <v>11</v>
      </c>
      <c r="O546" s="189">
        <v>10</v>
      </c>
      <c r="P546" s="187"/>
      <c r="Q546" s="10"/>
      <c r="R546" s="167">
        <f>A546*O546</f>
        <v>0</v>
      </c>
      <c r="S546" s="168"/>
      <c r="T546" s="168"/>
      <c r="U546" s="169"/>
    </row>
    <row r="547" spans="1:21" x14ac:dyDescent="0.25">
      <c r="A547" s="101"/>
      <c r="B547" s="102"/>
      <c r="C547" s="103"/>
      <c r="D547" s="74" t="s">
        <v>300</v>
      </c>
      <c r="E547" s="75"/>
      <c r="F547" s="75"/>
      <c r="G547" s="75"/>
      <c r="H547" s="75"/>
      <c r="I547" s="75"/>
      <c r="J547" s="75"/>
      <c r="K547" s="75"/>
      <c r="L547" s="75"/>
      <c r="M547" s="76"/>
      <c r="N547" s="11" t="s">
        <v>11</v>
      </c>
      <c r="O547" s="125">
        <v>22</v>
      </c>
      <c r="P547" s="75"/>
      <c r="Q547" s="12"/>
      <c r="R547" s="118">
        <f>A547*O547</f>
        <v>0</v>
      </c>
      <c r="S547" s="119"/>
      <c r="T547" s="119"/>
      <c r="U547" s="120"/>
    </row>
    <row r="548" spans="1:21" x14ac:dyDescent="0.25">
      <c r="A548" s="101"/>
      <c r="B548" s="102"/>
      <c r="C548" s="103"/>
      <c r="D548" s="74" t="s">
        <v>301</v>
      </c>
      <c r="E548" s="75"/>
      <c r="F548" s="75"/>
      <c r="G548" s="75"/>
      <c r="H548" s="75"/>
      <c r="I548" s="75"/>
      <c r="J548" s="75"/>
      <c r="K548" s="75"/>
      <c r="L548" s="75"/>
      <c r="M548" s="76"/>
      <c r="N548" s="11" t="s">
        <v>11</v>
      </c>
      <c r="O548" s="125">
        <v>30</v>
      </c>
      <c r="P548" s="75"/>
      <c r="Q548" s="12"/>
      <c r="R548" s="118">
        <f>A548*O548</f>
        <v>0</v>
      </c>
      <c r="S548" s="119"/>
      <c r="T548" s="119"/>
      <c r="U548" s="120"/>
    </row>
    <row r="549" spans="1:21" x14ac:dyDescent="0.25">
      <c r="A549" s="170" t="s">
        <v>298</v>
      </c>
      <c r="B549" s="171"/>
      <c r="C549" s="171"/>
      <c r="D549" s="171"/>
      <c r="E549" s="171"/>
      <c r="F549" s="171"/>
      <c r="G549" s="171"/>
      <c r="H549" s="171"/>
      <c r="I549" s="171"/>
      <c r="J549" s="171"/>
      <c r="K549" s="171"/>
      <c r="L549" s="171"/>
      <c r="M549" s="171"/>
      <c r="N549" s="171"/>
      <c r="O549" s="171"/>
      <c r="P549" s="171"/>
      <c r="Q549" s="172"/>
      <c r="R549" s="173">
        <f>SUM(R546:U548)</f>
        <v>0</v>
      </c>
      <c r="S549" s="174"/>
      <c r="T549" s="174"/>
      <c r="U549" s="175"/>
    </row>
    <row r="550" spans="1:21" ht="9.9499999999999993" customHeight="1" x14ac:dyDescent="0.25"/>
    <row r="551" spans="1:21" x14ac:dyDescent="0.25">
      <c r="A551" s="1" t="s">
        <v>302</v>
      </c>
    </row>
    <row r="552" spans="1:21" ht="15.75" thickBot="1" x14ac:dyDescent="0.3">
      <c r="A552" s="176" t="s">
        <v>14</v>
      </c>
      <c r="B552" s="177"/>
      <c r="C552" s="178"/>
      <c r="D552" s="176" t="s">
        <v>15</v>
      </c>
      <c r="E552" s="177"/>
      <c r="F552" s="177"/>
      <c r="G552" s="177"/>
      <c r="H552" s="177"/>
      <c r="I552" s="177"/>
      <c r="J552" s="177"/>
      <c r="K552" s="177"/>
      <c r="L552" s="177"/>
      <c r="M552" s="178"/>
      <c r="N552" s="176" t="s">
        <v>16</v>
      </c>
      <c r="O552" s="179"/>
      <c r="P552" s="179"/>
      <c r="Q552" s="180"/>
      <c r="R552" s="176" t="s">
        <v>17</v>
      </c>
      <c r="S552" s="179"/>
      <c r="T552" s="179"/>
      <c r="U552" s="180"/>
    </row>
    <row r="553" spans="1:21" ht="15.75" thickTop="1" x14ac:dyDescent="0.25">
      <c r="A553" s="183"/>
      <c r="B553" s="184"/>
      <c r="C553" s="185"/>
      <c r="D553" s="186" t="s">
        <v>295</v>
      </c>
      <c r="E553" s="187"/>
      <c r="F553" s="187"/>
      <c r="G553" s="187"/>
      <c r="H553" s="187"/>
      <c r="I553" s="187"/>
      <c r="J553" s="187"/>
      <c r="K553" s="187"/>
      <c r="L553" s="187"/>
      <c r="M553" s="188"/>
      <c r="N553" s="15" t="s">
        <v>11</v>
      </c>
      <c r="O553" s="197">
        <v>9</v>
      </c>
      <c r="P553" s="187"/>
      <c r="Q553" s="19"/>
      <c r="R553" s="192">
        <f>A553*O553</f>
        <v>0</v>
      </c>
      <c r="S553" s="193"/>
      <c r="T553" s="193"/>
      <c r="U553" s="194"/>
    </row>
    <row r="554" spans="1:21" x14ac:dyDescent="0.25">
      <c r="A554" s="170" t="s">
        <v>303</v>
      </c>
      <c r="B554" s="171"/>
      <c r="C554" s="171"/>
      <c r="D554" s="171"/>
      <c r="E554" s="171"/>
      <c r="F554" s="171"/>
      <c r="G554" s="171"/>
      <c r="H554" s="171"/>
      <c r="I554" s="171"/>
      <c r="J554" s="171"/>
      <c r="K554" s="171"/>
      <c r="L554" s="171"/>
      <c r="M554" s="171"/>
      <c r="N554" s="171"/>
      <c r="O554" s="171"/>
      <c r="P554" s="171"/>
      <c r="Q554" s="172"/>
      <c r="R554" s="173">
        <f>R553</f>
        <v>0</v>
      </c>
      <c r="S554" s="174"/>
      <c r="T554" s="174"/>
      <c r="U554" s="175"/>
    </row>
    <row r="555" spans="1:21" ht="9.9499999999999993" customHeight="1" x14ac:dyDescent="0.25"/>
    <row r="556" spans="1:21" x14ac:dyDescent="0.25">
      <c r="A556" s="1" t="s">
        <v>304</v>
      </c>
    </row>
    <row r="557" spans="1:21" ht="15.75" thickBot="1" x14ac:dyDescent="0.3">
      <c r="A557" s="176" t="s">
        <v>14</v>
      </c>
      <c r="B557" s="179"/>
      <c r="C557" s="180"/>
      <c r="D557" s="176" t="s">
        <v>15</v>
      </c>
      <c r="E557" s="179"/>
      <c r="F557" s="179"/>
      <c r="G557" s="179"/>
      <c r="H557" s="179"/>
      <c r="I557" s="179"/>
      <c r="J557" s="179"/>
      <c r="K557" s="179"/>
      <c r="L557" s="179"/>
      <c r="M557" s="180"/>
      <c r="N557" s="176" t="s">
        <v>16</v>
      </c>
      <c r="O557" s="179"/>
      <c r="P557" s="179"/>
      <c r="Q557" s="180"/>
      <c r="R557" s="176" t="s">
        <v>17</v>
      </c>
      <c r="S557" s="179"/>
      <c r="T557" s="179"/>
      <c r="U557" s="180"/>
    </row>
    <row r="558" spans="1:21" ht="15.75" thickTop="1" x14ac:dyDescent="0.25">
      <c r="A558" s="183"/>
      <c r="B558" s="184"/>
      <c r="C558" s="185"/>
      <c r="D558" s="186" t="s">
        <v>306</v>
      </c>
      <c r="E558" s="187"/>
      <c r="F558" s="187"/>
      <c r="G558" s="187"/>
      <c r="H558" s="187"/>
      <c r="I558" s="187"/>
      <c r="J558" s="187"/>
      <c r="K558" s="187"/>
      <c r="L558" s="187"/>
      <c r="M558" s="188"/>
      <c r="N558" s="15" t="s">
        <v>11</v>
      </c>
      <c r="O558" s="189">
        <v>11700</v>
      </c>
      <c r="P558" s="187"/>
      <c r="Q558" s="19" t="s">
        <v>148</v>
      </c>
      <c r="R558" s="192">
        <f>A558*O558</f>
        <v>0</v>
      </c>
      <c r="S558" s="193"/>
      <c r="T558" s="193"/>
      <c r="U558" s="194"/>
    </row>
    <row r="559" spans="1:21" x14ac:dyDescent="0.25">
      <c r="A559" s="170" t="s">
        <v>305</v>
      </c>
      <c r="B559" s="181"/>
      <c r="C559" s="181"/>
      <c r="D559" s="181"/>
      <c r="E559" s="181"/>
      <c r="F559" s="181"/>
      <c r="G559" s="181"/>
      <c r="H559" s="181"/>
      <c r="I559" s="181"/>
      <c r="J559" s="181"/>
      <c r="K559" s="181"/>
      <c r="L559" s="181"/>
      <c r="M559" s="181"/>
      <c r="N559" s="181"/>
      <c r="O559" s="181"/>
      <c r="P559" s="181"/>
      <c r="Q559" s="182"/>
      <c r="R559" s="173">
        <f>R558</f>
        <v>0</v>
      </c>
      <c r="S559" s="174"/>
      <c r="T559" s="174"/>
      <c r="U559" s="175"/>
    </row>
    <row r="560" spans="1:21" ht="9.9499999999999993" customHeight="1" x14ac:dyDescent="0.25"/>
    <row r="561" spans="1:21" ht="18" x14ac:dyDescent="0.35">
      <c r="A561" s="84" t="s">
        <v>307</v>
      </c>
      <c r="B561" s="85"/>
      <c r="C561" s="85"/>
      <c r="D561" s="85"/>
      <c r="E561" s="85"/>
      <c r="F561" s="85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6"/>
      <c r="R561" s="87">
        <f>SUM(R528,R536,R542,R549,R554,R559)</f>
        <v>0</v>
      </c>
      <c r="S561" s="88"/>
      <c r="T561" s="88"/>
      <c r="U561" s="89"/>
    </row>
    <row r="573" spans="1:21" ht="12.75" customHeight="1" x14ac:dyDescent="0.25">
      <c r="A573" s="30" t="s">
        <v>308</v>
      </c>
    </row>
    <row r="574" spans="1:21" ht="9.9499999999999993" customHeight="1" x14ac:dyDescent="0.25"/>
    <row r="575" spans="1:21" ht="13.35" customHeight="1" thickBot="1" x14ac:dyDescent="0.3">
      <c r="A575" s="176" t="s">
        <v>14</v>
      </c>
      <c r="B575" s="179"/>
      <c r="C575" s="179"/>
      <c r="D575" s="176" t="s">
        <v>15</v>
      </c>
      <c r="E575" s="179"/>
      <c r="F575" s="179"/>
      <c r="G575" s="179"/>
      <c r="H575" s="179"/>
      <c r="I575" s="179"/>
      <c r="J575" s="179"/>
      <c r="K575" s="179"/>
      <c r="L575" s="180"/>
      <c r="M575" s="179" t="s">
        <v>16</v>
      </c>
      <c r="N575" s="179"/>
      <c r="O575" s="179"/>
      <c r="P575" s="179"/>
      <c r="Q575" s="179"/>
      <c r="R575" s="176" t="s">
        <v>17</v>
      </c>
      <c r="S575" s="179"/>
      <c r="T575" s="179"/>
      <c r="U575" s="180"/>
    </row>
    <row r="576" spans="1:21" ht="13.35" customHeight="1" thickTop="1" x14ac:dyDescent="0.25">
      <c r="A576" s="183"/>
      <c r="B576" s="184"/>
      <c r="C576" s="185"/>
      <c r="D576" s="239" t="s">
        <v>310</v>
      </c>
      <c r="E576" s="161"/>
      <c r="F576" s="161"/>
      <c r="G576" s="161"/>
      <c r="H576" s="161"/>
      <c r="I576" s="161"/>
      <c r="J576" s="161"/>
      <c r="K576" s="161"/>
      <c r="L576" s="73"/>
      <c r="M576" s="54" t="s">
        <v>11</v>
      </c>
      <c r="N576" s="276">
        <v>6</v>
      </c>
      <c r="O576" s="161"/>
      <c r="P576" s="161"/>
      <c r="Q576" s="55" t="s">
        <v>45</v>
      </c>
      <c r="R576" s="192">
        <f>A576*N576</f>
        <v>0</v>
      </c>
      <c r="S576" s="193"/>
      <c r="T576" s="193"/>
      <c r="U576" s="194"/>
    </row>
    <row r="577" spans="1:21" ht="13.35" customHeight="1" x14ac:dyDescent="0.25">
      <c r="A577" s="104"/>
      <c r="B577" s="105"/>
      <c r="C577" s="106"/>
      <c r="D577" s="279" t="s">
        <v>309</v>
      </c>
      <c r="E577" s="280"/>
      <c r="F577" s="280"/>
      <c r="G577" s="280"/>
      <c r="H577" s="280"/>
      <c r="I577" s="280"/>
      <c r="J577" s="280"/>
      <c r="K577" s="280"/>
      <c r="L577" s="281"/>
      <c r="M577" s="277" t="s">
        <v>313</v>
      </c>
      <c r="N577" s="277"/>
      <c r="O577" s="277"/>
      <c r="P577" s="277"/>
      <c r="Q577" s="277"/>
      <c r="R577" s="153">
        <f>IF(A577&gt;0,IF(A577&gt;40,A577*500,20000),0)</f>
        <v>0</v>
      </c>
      <c r="S577" s="154"/>
      <c r="T577" s="154"/>
      <c r="U577" s="155"/>
    </row>
    <row r="578" spans="1:21" ht="13.35" customHeight="1" x14ac:dyDescent="0.25">
      <c r="A578" s="115"/>
      <c r="B578" s="116"/>
      <c r="C578" s="117"/>
      <c r="D578" s="282"/>
      <c r="E578" s="283"/>
      <c r="F578" s="283"/>
      <c r="G578" s="283"/>
      <c r="H578" s="283"/>
      <c r="I578" s="283"/>
      <c r="J578" s="283"/>
      <c r="K578" s="283"/>
      <c r="L578" s="284"/>
      <c r="M578" s="278" t="s">
        <v>311</v>
      </c>
      <c r="N578" s="278"/>
      <c r="O578" s="278"/>
      <c r="P578" s="278"/>
      <c r="Q578" s="278"/>
      <c r="R578" s="288"/>
      <c r="S578" s="289"/>
      <c r="T578" s="289"/>
      <c r="U578" s="290"/>
    </row>
    <row r="579" spans="1:21" ht="13.35" customHeight="1" x14ac:dyDescent="0.25">
      <c r="A579" s="115"/>
      <c r="B579" s="116"/>
      <c r="C579" s="117"/>
      <c r="D579" s="282"/>
      <c r="E579" s="283"/>
      <c r="F579" s="283"/>
      <c r="G579" s="283"/>
      <c r="H579" s="283"/>
      <c r="I579" s="283"/>
      <c r="J579" s="283"/>
      <c r="K579" s="283"/>
      <c r="L579" s="284"/>
      <c r="M579" s="278" t="s">
        <v>312</v>
      </c>
      <c r="N579" s="278"/>
      <c r="O579" s="278"/>
      <c r="P579" s="278"/>
      <c r="Q579" s="278"/>
      <c r="R579" s="288"/>
      <c r="S579" s="289"/>
      <c r="T579" s="289"/>
      <c r="U579" s="290"/>
    </row>
    <row r="580" spans="1:21" ht="13.35" customHeight="1" x14ac:dyDescent="0.25">
      <c r="A580" s="107"/>
      <c r="B580" s="108"/>
      <c r="C580" s="109"/>
      <c r="D580" s="285"/>
      <c r="E580" s="286"/>
      <c r="F580" s="286"/>
      <c r="G580" s="286"/>
      <c r="H580" s="286"/>
      <c r="I580" s="286"/>
      <c r="J580" s="286"/>
      <c r="K580" s="286"/>
      <c r="L580" s="287"/>
      <c r="M580" s="249" t="s">
        <v>314</v>
      </c>
      <c r="N580" s="249"/>
      <c r="O580" s="249"/>
      <c r="P580" s="249"/>
      <c r="Q580" s="249"/>
      <c r="R580" s="156"/>
      <c r="S580" s="157"/>
      <c r="T580" s="157"/>
      <c r="U580" s="158"/>
    </row>
    <row r="581" spans="1:21" ht="13.35" customHeight="1" x14ac:dyDescent="0.25">
      <c r="A581" s="104"/>
      <c r="B581" s="105"/>
      <c r="C581" s="106"/>
      <c r="D581" s="144" t="s">
        <v>315</v>
      </c>
      <c r="E581" s="145"/>
      <c r="F581" s="145"/>
      <c r="G581" s="145"/>
      <c r="H581" s="145"/>
      <c r="I581" s="145"/>
      <c r="J581" s="145"/>
      <c r="K581" s="145"/>
      <c r="L581" s="146"/>
      <c r="M581" s="195" t="s">
        <v>11</v>
      </c>
      <c r="N581" s="190">
        <v>8</v>
      </c>
      <c r="O581" s="160"/>
      <c r="P581" s="160"/>
      <c r="Q581" s="160" t="s">
        <v>45</v>
      </c>
      <c r="R581" s="153">
        <f>A581*N581</f>
        <v>0</v>
      </c>
      <c r="S581" s="154"/>
      <c r="T581" s="154"/>
      <c r="U581" s="155"/>
    </row>
    <row r="582" spans="1:21" ht="13.35" customHeight="1" x14ac:dyDescent="0.25">
      <c r="A582" s="107"/>
      <c r="B582" s="108"/>
      <c r="C582" s="109"/>
      <c r="D582" s="126" t="s">
        <v>316</v>
      </c>
      <c r="E582" s="127"/>
      <c r="F582" s="127"/>
      <c r="G582" s="127"/>
      <c r="H582" s="127"/>
      <c r="I582" s="127"/>
      <c r="J582" s="127"/>
      <c r="K582" s="127"/>
      <c r="L582" s="128"/>
      <c r="M582" s="196"/>
      <c r="N582" s="161"/>
      <c r="O582" s="161"/>
      <c r="P582" s="161"/>
      <c r="Q582" s="161"/>
      <c r="R582" s="156"/>
      <c r="S582" s="157"/>
      <c r="T582" s="157"/>
      <c r="U582" s="158"/>
    </row>
    <row r="583" spans="1:21" ht="13.35" customHeight="1" x14ac:dyDescent="0.25">
      <c r="A583" s="104"/>
      <c r="B583" s="105"/>
      <c r="C583" s="106"/>
      <c r="D583" s="191" t="s">
        <v>385</v>
      </c>
      <c r="E583" s="160"/>
      <c r="F583" s="160"/>
      <c r="G583" s="160"/>
      <c r="H583" s="160"/>
      <c r="I583" s="160"/>
      <c r="J583" s="160"/>
      <c r="K583" s="160"/>
      <c r="L583" s="72"/>
      <c r="M583" s="195" t="s">
        <v>11</v>
      </c>
      <c r="N583" s="190">
        <v>6</v>
      </c>
      <c r="O583" s="160"/>
      <c r="P583" s="160"/>
      <c r="Q583" s="160" t="s">
        <v>45</v>
      </c>
      <c r="R583" s="153">
        <f>A583*N583</f>
        <v>0</v>
      </c>
      <c r="S583" s="154"/>
      <c r="T583" s="154"/>
      <c r="U583" s="155"/>
    </row>
    <row r="584" spans="1:21" ht="13.35" customHeight="1" x14ac:dyDescent="0.25">
      <c r="A584" s="107"/>
      <c r="B584" s="108"/>
      <c r="C584" s="109"/>
      <c r="D584" s="126" t="s">
        <v>316</v>
      </c>
      <c r="E584" s="127"/>
      <c r="F584" s="127"/>
      <c r="G584" s="127"/>
      <c r="H584" s="127"/>
      <c r="I584" s="127"/>
      <c r="J584" s="127"/>
      <c r="K584" s="127"/>
      <c r="L584" s="128"/>
      <c r="M584" s="196"/>
      <c r="N584" s="161"/>
      <c r="O584" s="161"/>
      <c r="P584" s="161"/>
      <c r="Q584" s="161"/>
      <c r="R584" s="156"/>
      <c r="S584" s="157"/>
      <c r="T584" s="157"/>
      <c r="U584" s="158"/>
    </row>
    <row r="585" spans="1:21" ht="13.35" customHeight="1" x14ac:dyDescent="0.25">
      <c r="A585" s="104"/>
      <c r="B585" s="105"/>
      <c r="C585" s="106"/>
      <c r="D585" s="129" t="s">
        <v>317</v>
      </c>
      <c r="E585" s="130"/>
      <c r="F585" s="130"/>
      <c r="G585" s="130"/>
      <c r="H585" s="130"/>
      <c r="I585" s="130"/>
      <c r="J585" s="130"/>
      <c r="K585" s="130"/>
      <c r="L585" s="131"/>
      <c r="M585" s="99" t="s">
        <v>11</v>
      </c>
      <c r="N585" s="190">
        <v>4</v>
      </c>
      <c r="O585" s="160"/>
      <c r="P585" s="160"/>
      <c r="Q585" s="72" t="s">
        <v>45</v>
      </c>
      <c r="R585" s="153">
        <f>A585*N585</f>
        <v>0</v>
      </c>
      <c r="S585" s="154"/>
      <c r="T585" s="154"/>
      <c r="U585" s="155"/>
    </row>
    <row r="586" spans="1:21" ht="13.35" customHeight="1" x14ac:dyDescent="0.25">
      <c r="A586" s="107"/>
      <c r="B586" s="108"/>
      <c r="C586" s="109"/>
      <c r="D586" s="126" t="s">
        <v>316</v>
      </c>
      <c r="E586" s="127"/>
      <c r="F586" s="127"/>
      <c r="G586" s="127"/>
      <c r="H586" s="127"/>
      <c r="I586" s="127"/>
      <c r="J586" s="127"/>
      <c r="K586" s="127"/>
      <c r="L586" s="128"/>
      <c r="M586" s="100"/>
      <c r="N586" s="161"/>
      <c r="O586" s="161"/>
      <c r="P586" s="161"/>
      <c r="Q586" s="73"/>
      <c r="R586" s="156"/>
      <c r="S586" s="157"/>
      <c r="T586" s="157"/>
      <c r="U586" s="158"/>
    </row>
    <row r="587" spans="1:21" ht="13.35" customHeight="1" x14ac:dyDescent="0.25">
      <c r="A587" s="104"/>
      <c r="B587" s="105"/>
      <c r="C587" s="106"/>
      <c r="D587" s="144" t="s">
        <v>318</v>
      </c>
      <c r="E587" s="145"/>
      <c r="F587" s="145"/>
      <c r="G587" s="145"/>
      <c r="H587" s="145"/>
      <c r="I587" s="145"/>
      <c r="J587" s="145"/>
      <c r="K587" s="145"/>
      <c r="L587" s="146"/>
      <c r="M587" s="99" t="s">
        <v>11</v>
      </c>
      <c r="N587" s="159">
        <v>20</v>
      </c>
      <c r="O587" s="160"/>
      <c r="P587" s="160"/>
      <c r="Q587" s="72" t="s">
        <v>45</v>
      </c>
      <c r="R587" s="153">
        <f>A587*N587</f>
        <v>0</v>
      </c>
      <c r="S587" s="154"/>
      <c r="T587" s="154"/>
      <c r="U587" s="155"/>
    </row>
    <row r="588" spans="1:21" ht="13.35" customHeight="1" x14ac:dyDescent="0.25">
      <c r="A588" s="107"/>
      <c r="B588" s="108"/>
      <c r="C588" s="109"/>
      <c r="D588" s="126" t="s">
        <v>316</v>
      </c>
      <c r="E588" s="127"/>
      <c r="F588" s="127"/>
      <c r="G588" s="127"/>
      <c r="H588" s="127"/>
      <c r="I588" s="127"/>
      <c r="J588" s="127"/>
      <c r="K588" s="127"/>
      <c r="L588" s="128"/>
      <c r="M588" s="100"/>
      <c r="N588" s="161"/>
      <c r="O588" s="161"/>
      <c r="P588" s="161"/>
      <c r="Q588" s="73"/>
      <c r="R588" s="156"/>
      <c r="S588" s="157"/>
      <c r="T588" s="157"/>
      <c r="U588" s="158"/>
    </row>
    <row r="589" spans="1:21" ht="13.35" customHeight="1" x14ac:dyDescent="0.25">
      <c r="A589" s="104"/>
      <c r="B589" s="105"/>
      <c r="C589" s="106"/>
      <c r="D589" s="110" t="s">
        <v>386</v>
      </c>
      <c r="E589" s="111"/>
      <c r="F589" s="111"/>
      <c r="G589" s="111"/>
      <c r="H589" s="111"/>
      <c r="I589" s="111"/>
      <c r="J589" s="111"/>
      <c r="K589" s="111"/>
      <c r="L589" s="112"/>
      <c r="M589" s="99" t="s">
        <v>11</v>
      </c>
      <c r="N589" s="159">
        <v>10</v>
      </c>
      <c r="O589" s="160"/>
      <c r="P589" s="160"/>
      <c r="Q589" s="72" t="s">
        <v>45</v>
      </c>
      <c r="R589" s="153">
        <f>A589*N589</f>
        <v>0</v>
      </c>
      <c r="S589" s="154"/>
      <c r="T589" s="154"/>
      <c r="U589" s="155"/>
    </row>
    <row r="590" spans="1:21" ht="13.35" customHeight="1" x14ac:dyDescent="0.25">
      <c r="A590" s="107"/>
      <c r="B590" s="108"/>
      <c r="C590" s="109"/>
      <c r="D590" s="126" t="s">
        <v>316</v>
      </c>
      <c r="E590" s="127"/>
      <c r="F590" s="127"/>
      <c r="G590" s="127"/>
      <c r="H590" s="127"/>
      <c r="I590" s="127"/>
      <c r="J590" s="127"/>
      <c r="K590" s="127"/>
      <c r="L590" s="128"/>
      <c r="M590" s="100"/>
      <c r="N590" s="161"/>
      <c r="O590" s="161"/>
      <c r="P590" s="161"/>
      <c r="Q590" s="73"/>
      <c r="R590" s="156"/>
      <c r="S590" s="157"/>
      <c r="T590" s="157"/>
      <c r="U590" s="158"/>
    </row>
    <row r="591" spans="1:21" ht="13.35" customHeight="1" x14ac:dyDescent="0.25">
      <c r="A591" s="104"/>
      <c r="B591" s="105"/>
      <c r="C591" s="106"/>
      <c r="D591" s="129" t="s">
        <v>319</v>
      </c>
      <c r="E591" s="130"/>
      <c r="F591" s="130"/>
      <c r="G591" s="130"/>
      <c r="H591" s="130"/>
      <c r="I591" s="130"/>
      <c r="J591" s="130"/>
      <c r="K591" s="130"/>
      <c r="L591" s="131"/>
      <c r="M591" s="99" t="s">
        <v>11</v>
      </c>
      <c r="N591" s="190">
        <v>7</v>
      </c>
      <c r="O591" s="160"/>
      <c r="P591" s="160"/>
      <c r="Q591" s="72" t="s">
        <v>45</v>
      </c>
      <c r="R591" s="153">
        <f>A591*N591</f>
        <v>0</v>
      </c>
      <c r="S591" s="154"/>
      <c r="T591" s="154"/>
      <c r="U591" s="155"/>
    </row>
    <row r="592" spans="1:21" ht="13.35" customHeight="1" x14ac:dyDescent="0.25">
      <c r="A592" s="107"/>
      <c r="B592" s="108"/>
      <c r="C592" s="109"/>
      <c r="D592" s="126" t="s">
        <v>316</v>
      </c>
      <c r="E592" s="127"/>
      <c r="F592" s="127"/>
      <c r="G592" s="127"/>
      <c r="H592" s="127"/>
      <c r="I592" s="127"/>
      <c r="J592" s="127"/>
      <c r="K592" s="127"/>
      <c r="L592" s="128"/>
      <c r="M592" s="100"/>
      <c r="N592" s="161"/>
      <c r="O592" s="161"/>
      <c r="P592" s="161"/>
      <c r="Q592" s="73"/>
      <c r="R592" s="156"/>
      <c r="S592" s="157"/>
      <c r="T592" s="157"/>
      <c r="U592" s="158"/>
    </row>
    <row r="593" spans="1:21" ht="13.35" customHeight="1" x14ac:dyDescent="0.25">
      <c r="A593" s="101"/>
      <c r="B593" s="102"/>
      <c r="C593" s="103"/>
      <c r="D593" s="132" t="s">
        <v>102</v>
      </c>
      <c r="E593" s="133"/>
      <c r="F593" s="133"/>
      <c r="G593" s="133"/>
      <c r="H593" s="133"/>
      <c r="I593" s="133"/>
      <c r="J593" s="133"/>
      <c r="K593" s="133"/>
      <c r="L593" s="134"/>
      <c r="M593" s="11" t="s">
        <v>11</v>
      </c>
      <c r="N593" s="124">
        <v>6</v>
      </c>
      <c r="O593" s="124"/>
      <c r="P593" s="124"/>
      <c r="Q593" s="20" t="s">
        <v>115</v>
      </c>
      <c r="R593" s="150">
        <f>A593*N593</f>
        <v>0</v>
      </c>
      <c r="S593" s="151"/>
      <c r="T593" s="151"/>
      <c r="U593" s="152"/>
    </row>
    <row r="594" spans="1:21" ht="13.35" customHeight="1" x14ac:dyDescent="0.25">
      <c r="A594" s="101"/>
      <c r="B594" s="102"/>
      <c r="C594" s="103"/>
      <c r="D594" s="132" t="s">
        <v>320</v>
      </c>
      <c r="E594" s="133"/>
      <c r="F594" s="133"/>
      <c r="G594" s="133"/>
      <c r="H594" s="133"/>
      <c r="I594" s="133"/>
      <c r="J594" s="133"/>
      <c r="K594" s="133"/>
      <c r="L594" s="134"/>
      <c r="M594" s="11" t="s">
        <v>11</v>
      </c>
      <c r="N594" s="20" t="s">
        <v>337</v>
      </c>
      <c r="O594" s="20"/>
      <c r="P594" s="20"/>
      <c r="Q594" s="20"/>
      <c r="R594" s="150">
        <f>IF(A594&gt;0,IF(A594*1.5&gt;200,A594*1.5,200),0)</f>
        <v>0</v>
      </c>
      <c r="S594" s="151"/>
      <c r="T594" s="151"/>
      <c r="U594" s="152"/>
    </row>
    <row r="595" spans="1:21" ht="13.35" customHeight="1" x14ac:dyDescent="0.25">
      <c r="A595" s="104"/>
      <c r="B595" s="105"/>
      <c r="C595" s="106"/>
      <c r="D595" s="144" t="s">
        <v>321</v>
      </c>
      <c r="E595" s="145"/>
      <c r="F595" s="145"/>
      <c r="G595" s="145"/>
      <c r="H595" s="145"/>
      <c r="I595" s="145"/>
      <c r="J595" s="145"/>
      <c r="K595" s="145"/>
      <c r="L595" s="146"/>
      <c r="M595" s="99" t="s">
        <v>11</v>
      </c>
      <c r="N595" s="159">
        <v>15</v>
      </c>
      <c r="O595" s="160"/>
      <c r="P595" s="160"/>
      <c r="Q595" s="72" t="s">
        <v>115</v>
      </c>
      <c r="R595" s="153">
        <f>A595*N595</f>
        <v>0</v>
      </c>
      <c r="S595" s="154"/>
      <c r="T595" s="154"/>
      <c r="U595" s="155"/>
    </row>
    <row r="596" spans="1:21" ht="13.35" customHeight="1" x14ac:dyDescent="0.25">
      <c r="A596" s="107"/>
      <c r="B596" s="108"/>
      <c r="C596" s="109"/>
      <c r="D596" s="126" t="s">
        <v>322</v>
      </c>
      <c r="E596" s="127"/>
      <c r="F596" s="127"/>
      <c r="G596" s="127"/>
      <c r="H596" s="127"/>
      <c r="I596" s="127"/>
      <c r="J596" s="127"/>
      <c r="K596" s="127"/>
      <c r="L596" s="128"/>
      <c r="M596" s="100"/>
      <c r="N596" s="161"/>
      <c r="O596" s="161"/>
      <c r="P596" s="161"/>
      <c r="Q596" s="73"/>
      <c r="R596" s="156"/>
      <c r="S596" s="157"/>
      <c r="T596" s="157"/>
      <c r="U596" s="158"/>
    </row>
    <row r="597" spans="1:21" ht="13.35" customHeight="1" x14ac:dyDescent="0.25">
      <c r="A597" s="101"/>
      <c r="B597" s="102"/>
      <c r="C597" s="103"/>
      <c r="D597" s="74" t="s">
        <v>323</v>
      </c>
      <c r="E597" s="75"/>
      <c r="F597" s="75"/>
      <c r="G597" s="75"/>
      <c r="H597" s="75"/>
      <c r="I597" s="75"/>
      <c r="J597" s="75"/>
      <c r="K597" s="75"/>
      <c r="L597" s="76"/>
      <c r="M597" s="11" t="s">
        <v>11</v>
      </c>
      <c r="N597" s="125">
        <v>28</v>
      </c>
      <c r="O597" s="125"/>
      <c r="P597" s="125"/>
      <c r="Q597" s="22" t="s">
        <v>117</v>
      </c>
      <c r="R597" s="118">
        <f t="shared" ref="R597:R604" si="18">A597*N597</f>
        <v>0</v>
      </c>
      <c r="S597" s="119"/>
      <c r="T597" s="119"/>
      <c r="U597" s="120"/>
    </row>
    <row r="598" spans="1:21" ht="13.35" customHeight="1" x14ac:dyDescent="0.25">
      <c r="A598" s="101"/>
      <c r="B598" s="102"/>
      <c r="C598" s="103"/>
      <c r="D598" s="74" t="s">
        <v>324</v>
      </c>
      <c r="E598" s="75"/>
      <c r="F598" s="75"/>
      <c r="G598" s="75"/>
      <c r="H598" s="75"/>
      <c r="I598" s="75"/>
      <c r="J598" s="75"/>
      <c r="K598" s="75"/>
      <c r="L598" s="76"/>
      <c r="M598" s="11" t="s">
        <v>11</v>
      </c>
      <c r="N598" s="125">
        <v>165</v>
      </c>
      <c r="O598" s="125"/>
      <c r="P598" s="125"/>
      <c r="Q598" s="20" t="s">
        <v>19</v>
      </c>
      <c r="R598" s="118">
        <f t="shared" si="18"/>
        <v>0</v>
      </c>
      <c r="S598" s="119"/>
      <c r="T598" s="119"/>
      <c r="U598" s="120"/>
    </row>
    <row r="599" spans="1:21" ht="13.35" customHeight="1" x14ac:dyDescent="0.25">
      <c r="A599" s="101"/>
      <c r="B599" s="102"/>
      <c r="C599" s="103"/>
      <c r="D599" s="74" t="s">
        <v>325</v>
      </c>
      <c r="E599" s="75"/>
      <c r="F599" s="75"/>
      <c r="G599" s="75"/>
      <c r="H599" s="75"/>
      <c r="I599" s="75"/>
      <c r="J599" s="75"/>
      <c r="K599" s="75"/>
      <c r="L599" s="76"/>
      <c r="M599" s="11" t="s">
        <v>11</v>
      </c>
      <c r="N599" s="125">
        <v>175</v>
      </c>
      <c r="O599" s="125"/>
      <c r="P599" s="125"/>
      <c r="Q599" s="20" t="s">
        <v>19</v>
      </c>
      <c r="R599" s="118">
        <f t="shared" si="18"/>
        <v>0</v>
      </c>
      <c r="S599" s="119"/>
      <c r="T599" s="119"/>
      <c r="U599" s="120"/>
    </row>
    <row r="600" spans="1:21" ht="13.35" customHeight="1" x14ac:dyDescent="0.25">
      <c r="A600" s="101"/>
      <c r="B600" s="102"/>
      <c r="C600" s="103"/>
      <c r="D600" s="74" t="s">
        <v>326</v>
      </c>
      <c r="E600" s="75"/>
      <c r="F600" s="75"/>
      <c r="G600" s="75"/>
      <c r="H600" s="75"/>
      <c r="I600" s="75"/>
      <c r="J600" s="75"/>
      <c r="K600" s="75"/>
      <c r="L600" s="76"/>
      <c r="M600" s="11" t="s">
        <v>11</v>
      </c>
      <c r="N600" s="125">
        <v>1150</v>
      </c>
      <c r="O600" s="125"/>
      <c r="P600" s="125"/>
      <c r="Q600" s="20" t="s">
        <v>19</v>
      </c>
      <c r="R600" s="118">
        <f t="shared" si="18"/>
        <v>0</v>
      </c>
      <c r="S600" s="119"/>
      <c r="T600" s="119"/>
      <c r="U600" s="120"/>
    </row>
    <row r="601" spans="1:21" ht="13.35" customHeight="1" x14ac:dyDescent="0.25">
      <c r="A601" s="101"/>
      <c r="B601" s="102"/>
      <c r="C601" s="103"/>
      <c r="D601" s="74" t="s">
        <v>327</v>
      </c>
      <c r="E601" s="75"/>
      <c r="F601" s="75"/>
      <c r="G601" s="75"/>
      <c r="H601" s="75"/>
      <c r="I601" s="75"/>
      <c r="J601" s="75"/>
      <c r="K601" s="75"/>
      <c r="L601" s="76"/>
      <c r="M601" s="11" t="s">
        <v>11</v>
      </c>
      <c r="N601" s="125">
        <v>2000</v>
      </c>
      <c r="O601" s="125"/>
      <c r="P601" s="125"/>
      <c r="Q601" s="20" t="s">
        <v>19</v>
      </c>
      <c r="R601" s="118">
        <f t="shared" si="18"/>
        <v>0</v>
      </c>
      <c r="S601" s="119"/>
      <c r="T601" s="119"/>
      <c r="U601" s="120"/>
    </row>
    <row r="602" spans="1:21" ht="13.35" customHeight="1" x14ac:dyDescent="0.25">
      <c r="A602" s="104"/>
      <c r="B602" s="105"/>
      <c r="C602" s="106"/>
      <c r="D602" s="110" t="s">
        <v>328</v>
      </c>
      <c r="E602" s="111"/>
      <c r="F602" s="111"/>
      <c r="G602" s="111"/>
      <c r="H602" s="111"/>
      <c r="I602" s="111"/>
      <c r="J602" s="111"/>
      <c r="K602" s="111"/>
      <c r="L602" s="112"/>
      <c r="M602" s="65" t="s">
        <v>11</v>
      </c>
      <c r="N602" s="162">
        <v>1000</v>
      </c>
      <c r="O602" s="163"/>
      <c r="P602" s="163"/>
      <c r="Q602" s="66"/>
      <c r="R602" s="121">
        <f t="shared" si="18"/>
        <v>0</v>
      </c>
      <c r="S602" s="122"/>
      <c r="T602" s="122"/>
      <c r="U602" s="123"/>
    </row>
    <row r="603" spans="1:21" ht="13.35" customHeight="1" x14ac:dyDescent="0.25">
      <c r="A603" s="115"/>
      <c r="B603" s="116"/>
      <c r="C603" s="117"/>
      <c r="D603" s="147"/>
      <c r="E603" s="148"/>
      <c r="F603" s="148"/>
      <c r="G603" s="148"/>
      <c r="H603" s="148"/>
      <c r="I603" s="148"/>
      <c r="J603" s="148"/>
      <c r="K603" s="148"/>
      <c r="L603" s="149"/>
      <c r="M603" s="67" t="s">
        <v>11</v>
      </c>
      <c r="N603" s="164">
        <v>1500</v>
      </c>
      <c r="O603" s="165"/>
      <c r="P603" s="165"/>
      <c r="Q603" s="68"/>
      <c r="R603" s="135">
        <f t="shared" si="18"/>
        <v>0</v>
      </c>
      <c r="S603" s="136"/>
      <c r="T603" s="136"/>
      <c r="U603" s="137"/>
    </row>
    <row r="604" spans="1:21" ht="13.35" customHeight="1" x14ac:dyDescent="0.25">
      <c r="A604" s="107"/>
      <c r="B604" s="108"/>
      <c r="C604" s="109"/>
      <c r="D604" s="147"/>
      <c r="E604" s="148"/>
      <c r="F604" s="148"/>
      <c r="G604" s="148"/>
      <c r="H604" s="148"/>
      <c r="I604" s="148"/>
      <c r="J604" s="148"/>
      <c r="K604" s="148"/>
      <c r="L604" s="149"/>
      <c r="M604" s="56" t="s">
        <v>11</v>
      </c>
      <c r="N604" s="166">
        <v>2000</v>
      </c>
      <c r="O604" s="161"/>
      <c r="P604" s="161"/>
      <c r="Q604" s="57"/>
      <c r="R604" s="138">
        <f t="shared" si="18"/>
        <v>0</v>
      </c>
      <c r="S604" s="139"/>
      <c r="T604" s="139"/>
      <c r="U604" s="140"/>
    </row>
    <row r="605" spans="1:21" ht="13.35" customHeight="1" x14ac:dyDescent="0.25">
      <c r="A605" s="101"/>
      <c r="B605" s="102"/>
      <c r="C605" s="103"/>
      <c r="D605" s="74" t="s">
        <v>329</v>
      </c>
      <c r="E605" s="75"/>
      <c r="F605" s="75"/>
      <c r="G605" s="75"/>
      <c r="H605" s="75"/>
      <c r="I605" s="75"/>
      <c r="J605" s="75"/>
      <c r="K605" s="75"/>
      <c r="L605" s="76"/>
      <c r="M605" s="74" t="s">
        <v>61</v>
      </c>
      <c r="N605" s="75"/>
      <c r="O605" s="75"/>
      <c r="P605" s="75"/>
      <c r="Q605" s="76"/>
      <c r="R605" s="141"/>
      <c r="S605" s="142"/>
      <c r="T605" s="142"/>
      <c r="U605" s="143"/>
    </row>
    <row r="606" spans="1:21" ht="13.35" customHeight="1" x14ac:dyDescent="0.25">
      <c r="A606" s="101"/>
      <c r="B606" s="102"/>
      <c r="C606" s="103"/>
      <c r="D606" s="110" t="s">
        <v>330</v>
      </c>
      <c r="E606" s="111"/>
      <c r="F606" s="111"/>
      <c r="G606" s="111"/>
      <c r="H606" s="111"/>
      <c r="I606" s="111"/>
      <c r="J606" s="111"/>
      <c r="K606" s="111"/>
      <c r="L606" s="112"/>
      <c r="M606" s="74" t="s">
        <v>61</v>
      </c>
      <c r="N606" s="75"/>
      <c r="O606" s="75"/>
      <c r="P606" s="75"/>
      <c r="Q606" s="76"/>
      <c r="R606" s="141"/>
      <c r="S606" s="142"/>
      <c r="T606" s="142"/>
      <c r="U606" s="143"/>
    </row>
    <row r="607" spans="1:21" ht="13.35" customHeight="1" x14ac:dyDescent="0.25">
      <c r="A607" s="101"/>
      <c r="B607" s="102"/>
      <c r="C607" s="103"/>
      <c r="D607" s="74" t="s">
        <v>331</v>
      </c>
      <c r="E607" s="75"/>
      <c r="F607" s="75"/>
      <c r="G607" s="75"/>
      <c r="H607" s="75"/>
      <c r="I607" s="75"/>
      <c r="J607" s="75"/>
      <c r="K607" s="75"/>
      <c r="L607" s="76"/>
      <c r="M607" s="11" t="s">
        <v>11</v>
      </c>
      <c r="N607" s="125">
        <v>20</v>
      </c>
      <c r="O607" s="75"/>
      <c r="P607" s="75"/>
      <c r="Q607" s="20" t="s">
        <v>45</v>
      </c>
      <c r="R607" s="118">
        <f>A607*N607</f>
        <v>0</v>
      </c>
      <c r="S607" s="119"/>
      <c r="T607" s="119"/>
      <c r="U607" s="120"/>
    </row>
    <row r="608" spans="1:21" ht="13.35" customHeight="1" x14ac:dyDescent="0.25">
      <c r="A608" s="101"/>
      <c r="B608" s="102"/>
      <c r="C608" s="103"/>
      <c r="D608" s="110" t="s">
        <v>332</v>
      </c>
      <c r="E608" s="111"/>
      <c r="F608" s="111"/>
      <c r="G608" s="111"/>
      <c r="H608" s="111"/>
      <c r="I608" s="111"/>
      <c r="J608" s="111"/>
      <c r="K608" s="111"/>
      <c r="L608" s="112"/>
      <c r="M608" s="56" t="s">
        <v>11</v>
      </c>
      <c r="N608" s="124">
        <v>3</v>
      </c>
      <c r="O608" s="75"/>
      <c r="P608" s="75"/>
      <c r="Q608" s="57" t="s">
        <v>45</v>
      </c>
      <c r="R608" s="118">
        <f>A608*N608</f>
        <v>0</v>
      </c>
      <c r="S608" s="119"/>
      <c r="T608" s="119"/>
      <c r="U608" s="120"/>
    </row>
    <row r="609" spans="1:21" ht="13.35" customHeight="1" x14ac:dyDescent="0.25">
      <c r="A609" s="101"/>
      <c r="B609" s="102"/>
      <c r="C609" s="103"/>
      <c r="D609" s="74" t="s">
        <v>333</v>
      </c>
      <c r="E609" s="75"/>
      <c r="F609" s="75"/>
      <c r="G609" s="75"/>
      <c r="H609" s="75"/>
      <c r="I609" s="75"/>
      <c r="J609" s="75"/>
      <c r="K609" s="75"/>
      <c r="L609" s="76"/>
      <c r="M609" s="11" t="s">
        <v>11</v>
      </c>
      <c r="N609" s="77" t="s">
        <v>338</v>
      </c>
      <c r="O609" s="77"/>
      <c r="P609" s="77"/>
      <c r="Q609" s="78"/>
      <c r="R609" s="118">
        <f>A609*750</f>
        <v>0</v>
      </c>
      <c r="S609" s="119"/>
      <c r="T609" s="119"/>
      <c r="U609" s="120"/>
    </row>
    <row r="610" spans="1:21" ht="13.35" customHeight="1" x14ac:dyDescent="0.25">
      <c r="A610" s="101"/>
      <c r="B610" s="102"/>
      <c r="C610" s="103"/>
      <c r="D610" s="110" t="s">
        <v>336</v>
      </c>
      <c r="E610" s="111"/>
      <c r="F610" s="111"/>
      <c r="G610" s="111"/>
      <c r="H610" s="111"/>
      <c r="I610" s="111"/>
      <c r="J610" s="111"/>
      <c r="K610" s="111"/>
      <c r="L610" s="112"/>
      <c r="M610" s="56" t="s">
        <v>11</v>
      </c>
      <c r="N610" s="125">
        <v>25</v>
      </c>
      <c r="O610" s="75"/>
      <c r="P610" s="75"/>
      <c r="Q610" s="57" t="s">
        <v>147</v>
      </c>
      <c r="R610" s="118">
        <f>A610*N610</f>
        <v>0</v>
      </c>
      <c r="S610" s="119"/>
      <c r="T610" s="119"/>
      <c r="U610" s="120"/>
    </row>
    <row r="611" spans="1:21" ht="13.35" customHeight="1" x14ac:dyDescent="0.25">
      <c r="A611" s="101"/>
      <c r="B611" s="102"/>
      <c r="C611" s="103"/>
      <c r="D611" s="74" t="s">
        <v>334</v>
      </c>
      <c r="E611" s="75"/>
      <c r="F611" s="75"/>
      <c r="G611" s="75"/>
      <c r="H611" s="75"/>
      <c r="I611" s="75"/>
      <c r="J611" s="75"/>
      <c r="K611" s="75"/>
      <c r="L611" s="76"/>
      <c r="M611" s="11" t="s">
        <v>11</v>
      </c>
      <c r="N611" s="81"/>
      <c r="O611" s="81"/>
      <c r="P611" s="79" t="s">
        <v>339</v>
      </c>
      <c r="Q611" s="80"/>
      <c r="R611" s="118">
        <f>IF(A611&gt;0,IF(A611*N611&gt;500,A611*N611,500),0)</f>
        <v>0</v>
      </c>
      <c r="S611" s="119"/>
      <c r="T611" s="119"/>
      <c r="U611" s="120"/>
    </row>
    <row r="612" spans="1:21" ht="13.35" customHeight="1" x14ac:dyDescent="0.25">
      <c r="A612" s="101"/>
      <c r="B612" s="102"/>
      <c r="C612" s="103"/>
      <c r="D612" s="110" t="s">
        <v>335</v>
      </c>
      <c r="E612" s="111"/>
      <c r="F612" s="111"/>
      <c r="G612" s="111"/>
      <c r="H612" s="111"/>
      <c r="I612" s="111"/>
      <c r="J612" s="111"/>
      <c r="K612" s="111"/>
      <c r="L612" s="112"/>
      <c r="M612" s="74" t="s">
        <v>61</v>
      </c>
      <c r="N612" s="75"/>
      <c r="O612" s="75"/>
      <c r="P612" s="75"/>
      <c r="Q612" s="76"/>
      <c r="R612" s="141"/>
      <c r="S612" s="142"/>
      <c r="T612" s="142"/>
      <c r="U612" s="143"/>
    </row>
    <row r="613" spans="1:21" ht="13.35" customHeight="1" x14ac:dyDescent="0.25">
      <c r="A613" s="101"/>
      <c r="B613" s="102"/>
      <c r="C613" s="103"/>
      <c r="D613" s="82"/>
      <c r="E613" s="81"/>
      <c r="F613" s="81"/>
      <c r="G613" s="81"/>
      <c r="H613" s="81"/>
      <c r="I613" s="81"/>
      <c r="J613" s="81"/>
      <c r="K613" s="81"/>
      <c r="L613" s="83"/>
      <c r="M613" s="82"/>
      <c r="N613" s="81"/>
      <c r="O613" s="81"/>
      <c r="P613" s="81"/>
      <c r="Q613" s="83"/>
      <c r="R613" s="118">
        <f>A613*M613</f>
        <v>0</v>
      </c>
      <c r="S613" s="119"/>
      <c r="T613" s="119"/>
      <c r="U613" s="120"/>
    </row>
    <row r="614" spans="1:21" ht="9.9499999999999993" customHeight="1" x14ac:dyDescent="0.25"/>
    <row r="615" spans="1:21" ht="12.95" customHeight="1" x14ac:dyDescent="0.25">
      <c r="A615" s="90" t="s">
        <v>341</v>
      </c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2"/>
      <c r="R615" s="93">
        <f>SUM(R576:U613)</f>
        <v>0</v>
      </c>
      <c r="S615" s="94"/>
      <c r="T615" s="94"/>
      <c r="U615" s="95"/>
    </row>
    <row r="616" spans="1:21" ht="12.95" customHeight="1" x14ac:dyDescent="0.25">
      <c r="A616" s="90" t="s">
        <v>342</v>
      </c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2"/>
      <c r="R616" s="96">
        <f>R615*0.1</f>
        <v>0</v>
      </c>
      <c r="S616" s="97"/>
      <c r="T616" s="97"/>
      <c r="U616" s="98"/>
    </row>
    <row r="617" spans="1:21" ht="18" x14ac:dyDescent="0.35">
      <c r="A617" s="84" t="s">
        <v>340</v>
      </c>
      <c r="B617" s="85"/>
      <c r="C617" s="85"/>
      <c r="D617" s="85"/>
      <c r="E617" s="85"/>
      <c r="F617" s="85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6"/>
      <c r="R617" s="87">
        <f>IF(R616&gt;0,IF(R616+R615&lt;2000,2000,R616+R615),0)</f>
        <v>0</v>
      </c>
      <c r="S617" s="88"/>
      <c r="T617" s="88"/>
      <c r="U617" s="89"/>
    </row>
    <row r="618" spans="1:21" ht="9.9499999999999993" customHeight="1" x14ac:dyDescent="0.25"/>
    <row r="619" spans="1:21" ht="12.75" customHeight="1" thickBot="1" x14ac:dyDescent="0.3">
      <c r="A619" s="113" t="s">
        <v>343</v>
      </c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3"/>
      <c r="P619" s="113"/>
      <c r="Q619" s="113"/>
      <c r="R619" s="113"/>
      <c r="S619" s="113"/>
      <c r="T619" s="113"/>
      <c r="U619" s="113"/>
    </row>
    <row r="620" spans="1:21" ht="9.9499999999999993" customHeight="1" x14ac:dyDescent="0.25"/>
    <row r="621" spans="1:21" ht="12.75" customHeight="1" x14ac:dyDescent="0.25">
      <c r="A621" s="114" t="s">
        <v>344</v>
      </c>
      <c r="B621" s="114"/>
      <c r="C621" s="114"/>
      <c r="D621" s="114"/>
      <c r="E621" s="114"/>
      <c r="F621" s="114"/>
      <c r="G621" s="114"/>
      <c r="H621" s="114"/>
      <c r="I621" s="114"/>
      <c r="J621" s="114"/>
      <c r="K621" s="114"/>
      <c r="L621" s="114"/>
      <c r="M621" s="114"/>
      <c r="N621" s="114"/>
      <c r="O621" s="114"/>
      <c r="P621" s="114"/>
      <c r="Q621" s="114"/>
      <c r="R621" s="114"/>
      <c r="S621" s="114"/>
      <c r="T621" s="114"/>
      <c r="U621" s="114"/>
    </row>
    <row r="622" spans="1:21" ht="12.75" customHeight="1" x14ac:dyDescent="0.25">
      <c r="A622" s="114" t="s">
        <v>345</v>
      </c>
      <c r="B622" s="114"/>
      <c r="C622" s="11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114"/>
      <c r="S622" s="114"/>
      <c r="T622" s="114"/>
      <c r="U622" s="114"/>
    </row>
    <row r="623" spans="1:21" ht="9.9499999999999993" customHeight="1" x14ac:dyDescent="0.25">
      <c r="A623" s="58"/>
      <c r="B623" s="58"/>
      <c r="C623" s="58"/>
      <c r="D623" s="58"/>
      <c r="E623" s="58"/>
      <c r="F623" s="58"/>
      <c r="G623" s="58"/>
      <c r="H623" s="58"/>
      <c r="I623" s="58"/>
      <c r="J623" s="58"/>
      <c r="K623" s="58"/>
    </row>
    <row r="624" spans="1:21" ht="12.75" customHeight="1" x14ac:dyDescent="0.25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M624" s="69"/>
      <c r="N624" s="69"/>
      <c r="O624" s="69"/>
      <c r="P624" s="69"/>
      <c r="Q624" s="69"/>
      <c r="R624" s="69"/>
      <c r="S624" s="69"/>
      <c r="T624" s="69"/>
      <c r="U624" s="69"/>
    </row>
    <row r="625" spans="1:21" x14ac:dyDescent="0.25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M625" s="70"/>
      <c r="N625" s="70"/>
      <c r="O625" s="70"/>
      <c r="P625" s="70"/>
      <c r="Q625" s="70"/>
      <c r="R625" s="70"/>
      <c r="S625" s="70"/>
      <c r="T625" s="70"/>
      <c r="U625" s="70"/>
    </row>
    <row r="626" spans="1:21" x14ac:dyDescent="0.25">
      <c r="A626" s="71" t="s">
        <v>346</v>
      </c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M626" s="71" t="s">
        <v>347</v>
      </c>
      <c r="N626" s="71"/>
      <c r="O626" s="71"/>
      <c r="P626" s="71"/>
      <c r="Q626" s="71"/>
      <c r="R626" s="71"/>
      <c r="S626" s="71"/>
      <c r="T626" s="71"/>
      <c r="U626" s="71"/>
    </row>
    <row r="627" spans="1:21" ht="9.9499999999999993" customHeight="1" x14ac:dyDescent="0.25"/>
    <row r="628" spans="1:21" x14ac:dyDescent="0.25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M628" s="69"/>
      <c r="N628" s="69"/>
      <c r="O628" s="69"/>
      <c r="P628" s="69"/>
      <c r="Q628" s="69"/>
      <c r="R628" s="69"/>
      <c r="S628" s="69"/>
      <c r="T628" s="69"/>
      <c r="U628" s="69"/>
    </row>
    <row r="629" spans="1:21" x14ac:dyDescent="0.25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M629" s="70"/>
      <c r="N629" s="70"/>
      <c r="O629" s="70"/>
      <c r="P629" s="70"/>
      <c r="Q629" s="70"/>
      <c r="R629" s="70"/>
      <c r="S629" s="70"/>
      <c r="T629" s="70"/>
      <c r="U629" s="70"/>
    </row>
    <row r="630" spans="1:21" x14ac:dyDescent="0.25">
      <c r="A630" s="71" t="s">
        <v>348</v>
      </c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M630" s="71" t="s">
        <v>349</v>
      </c>
      <c r="N630" s="71"/>
      <c r="O630" s="71"/>
      <c r="P630" s="71"/>
      <c r="Q630" s="71"/>
      <c r="R630" s="71"/>
      <c r="S630" s="71"/>
      <c r="T630" s="71"/>
      <c r="U630" s="71"/>
    </row>
    <row r="632" spans="1:21" x14ac:dyDescent="0.25">
      <c r="A632" s="30" t="s">
        <v>350</v>
      </c>
    </row>
    <row r="633" spans="1:21" x14ac:dyDescent="0.25">
      <c r="A633" s="8"/>
      <c r="B633" s="59" t="s">
        <v>352</v>
      </c>
      <c r="C633" s="60" t="s">
        <v>377</v>
      </c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</row>
    <row r="634" spans="1:21" x14ac:dyDescent="0.25">
      <c r="A634" s="8"/>
      <c r="B634" s="59"/>
      <c r="C634" s="60" t="s">
        <v>351</v>
      </c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</row>
    <row r="635" spans="1:21" x14ac:dyDescent="0.25">
      <c r="A635" s="8"/>
      <c r="B635" s="59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</row>
    <row r="636" spans="1:21" x14ac:dyDescent="0.25">
      <c r="A636" s="8"/>
      <c r="B636" s="59" t="s">
        <v>358</v>
      </c>
      <c r="C636" s="60" t="s">
        <v>353</v>
      </c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</row>
    <row r="637" spans="1:21" x14ac:dyDescent="0.25">
      <c r="A637" s="8"/>
      <c r="B637" s="59"/>
      <c r="C637" s="60" t="s">
        <v>354</v>
      </c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</row>
    <row r="638" spans="1:21" x14ac:dyDescent="0.25">
      <c r="A638" s="8"/>
      <c r="B638" s="59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</row>
    <row r="639" spans="1:21" x14ac:dyDescent="0.25">
      <c r="A639" s="8"/>
      <c r="B639" s="59" t="s">
        <v>359</v>
      </c>
      <c r="C639" s="60" t="s">
        <v>355</v>
      </c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</row>
    <row r="640" spans="1:21" x14ac:dyDescent="0.25">
      <c r="A640" s="8"/>
      <c r="B640" s="59"/>
      <c r="C640" s="60" t="s">
        <v>356</v>
      </c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</row>
    <row r="641" spans="1:21" x14ac:dyDescent="0.25">
      <c r="A641" s="8"/>
      <c r="B641" s="59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</row>
    <row r="642" spans="1:21" x14ac:dyDescent="0.25">
      <c r="A642" s="8"/>
      <c r="B642" s="59" t="s">
        <v>360</v>
      </c>
      <c r="C642" s="60" t="s">
        <v>378</v>
      </c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</row>
    <row r="643" spans="1:21" x14ac:dyDescent="0.25">
      <c r="A643" s="8"/>
      <c r="B643" s="59"/>
      <c r="C643" s="60" t="s">
        <v>357</v>
      </c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</row>
    <row r="644" spans="1:21" x14ac:dyDescent="0.25">
      <c r="A644" s="8"/>
      <c r="B644" s="59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</row>
    <row r="645" spans="1:21" x14ac:dyDescent="0.25">
      <c r="A645" s="8"/>
      <c r="B645" s="59" t="s">
        <v>361</v>
      </c>
      <c r="C645" s="60" t="s">
        <v>362</v>
      </c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</row>
    <row r="646" spans="1:21" x14ac:dyDescent="0.25">
      <c r="A646" s="8"/>
      <c r="B646" s="60"/>
      <c r="C646" s="60" t="s">
        <v>363</v>
      </c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</row>
    <row r="647" spans="1:21" x14ac:dyDescent="0.25">
      <c r="A647" s="8"/>
      <c r="B647" s="61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</row>
    <row r="648" spans="1:21" x14ac:dyDescent="0.25">
      <c r="A648" s="8"/>
      <c r="B648" s="59" t="s">
        <v>364</v>
      </c>
      <c r="C648" s="60" t="s">
        <v>365</v>
      </c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</row>
    <row r="649" spans="1:21" x14ac:dyDescent="0.25">
      <c r="A649" s="8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</row>
    <row r="650" spans="1:2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</row>
  </sheetData>
  <sheetProtection algorithmName="SHA-512" hashValue="KeGZOIlcPD1/vIaqV+dv9hXZ+rdeBtRJ3eERDpv6OlJ/CVkIeRnGtQsauM1s03zCdEEyWCaOkehmzEFPPPKOWA==" saltValue="9SGQDWsXjVcccbeZuNRT3w==" spinCount="100000" sheet="1" objects="1" scenarios="1"/>
  <customSheetViews>
    <customSheetView guid="{9CEC8226-FA23-434F-9F0F-07DC7D5846F9}" showPageBreaks="1" showGridLines="0" topLeftCell="A223">
      <selection activeCell="Q238" sqref="Q238"/>
      <pageMargins left="0.25" right="0.25" top="0.25" bottom="0.3" header="0.3" footer="0.25"/>
      <pageSetup orientation="portrait" r:id="rId1"/>
      <headerFooter>
        <oddFooter>&amp;L&amp;9Unit Price List&amp;C&amp;9Page &amp;P of &amp;N&amp;R&amp;9v2018-04-23</oddFooter>
      </headerFooter>
    </customSheetView>
  </customSheetViews>
  <mergeCells count="1382">
    <mergeCell ref="A539:C539"/>
    <mergeCell ref="A540:C540"/>
    <mergeCell ref="A541:C541"/>
    <mergeCell ref="D539:M539"/>
    <mergeCell ref="D540:M540"/>
    <mergeCell ref="R539:U539"/>
    <mergeCell ref="R540:U540"/>
    <mergeCell ref="R541:U541"/>
    <mergeCell ref="R542:U542"/>
    <mergeCell ref="N539:Q539"/>
    <mergeCell ref="R585:U586"/>
    <mergeCell ref="R587:U588"/>
    <mergeCell ref="R589:U590"/>
    <mergeCell ref="N576:P576"/>
    <mergeCell ref="M577:Q577"/>
    <mergeCell ref="M578:Q578"/>
    <mergeCell ref="M579:Q579"/>
    <mergeCell ref="M580:Q580"/>
    <mergeCell ref="D577:L580"/>
    <mergeCell ref="R577:U580"/>
    <mergeCell ref="M581:M582"/>
    <mergeCell ref="Q581:Q582"/>
    <mergeCell ref="R581:U582"/>
    <mergeCell ref="N581:P582"/>
    <mergeCell ref="D576:L576"/>
    <mergeCell ref="D581:L581"/>
    <mergeCell ref="D584:L584"/>
    <mergeCell ref="D585:L585"/>
    <mergeCell ref="D586:L586"/>
    <mergeCell ref="D587:L587"/>
    <mergeCell ref="D588:L588"/>
    <mergeCell ref="D541:M541"/>
    <mergeCell ref="O540:P540"/>
    <mergeCell ref="O541:P541"/>
    <mergeCell ref="A575:C575"/>
    <mergeCell ref="R575:U575"/>
    <mergeCell ref="D575:L575"/>
    <mergeCell ref="M575:Q575"/>
    <mergeCell ref="A553:C553"/>
    <mergeCell ref="D553:M553"/>
    <mergeCell ref="O553:P553"/>
    <mergeCell ref="R553:U553"/>
    <mergeCell ref="A557:C557"/>
    <mergeCell ref="D557:M557"/>
    <mergeCell ref="A546:C546"/>
    <mergeCell ref="A547:C547"/>
    <mergeCell ref="A548:C548"/>
    <mergeCell ref="D546:M546"/>
    <mergeCell ref="D547:M547"/>
    <mergeCell ref="D548:M548"/>
    <mergeCell ref="O546:P546"/>
    <mergeCell ref="O547:P547"/>
    <mergeCell ref="R558:U558"/>
    <mergeCell ref="A561:Q561"/>
    <mergeCell ref="R561:U561"/>
    <mergeCell ref="A545:C545"/>
    <mergeCell ref="D545:M545"/>
    <mergeCell ref="N545:Q545"/>
    <mergeCell ref="R545:U545"/>
    <mergeCell ref="A542:Q542"/>
    <mergeCell ref="A528:Q528"/>
    <mergeCell ref="R528:U528"/>
    <mergeCell ref="O524:P524"/>
    <mergeCell ref="O525:P525"/>
    <mergeCell ref="O526:P526"/>
    <mergeCell ref="O527:P527"/>
    <mergeCell ref="A536:Q536"/>
    <mergeCell ref="R536:U536"/>
    <mergeCell ref="A531:C531"/>
    <mergeCell ref="D531:M531"/>
    <mergeCell ref="N531:Q531"/>
    <mergeCell ref="R531:U531"/>
    <mergeCell ref="A532:C532"/>
    <mergeCell ref="A533:C533"/>
    <mergeCell ref="A534:C534"/>
    <mergeCell ref="A535:C535"/>
    <mergeCell ref="D532:M532"/>
    <mergeCell ref="D533:M533"/>
    <mergeCell ref="D534:M534"/>
    <mergeCell ref="D535:M535"/>
    <mergeCell ref="O532:P532"/>
    <mergeCell ref="O533:P533"/>
    <mergeCell ref="O534:P534"/>
    <mergeCell ref="O535:P535"/>
    <mergeCell ref="R532:U532"/>
    <mergeCell ref="R533:U533"/>
    <mergeCell ref="R534:U534"/>
    <mergeCell ref="R535:U535"/>
    <mergeCell ref="N523:Q523"/>
    <mergeCell ref="R523:U523"/>
    <mergeCell ref="R524:U524"/>
    <mergeCell ref="R525:U525"/>
    <mergeCell ref="R526:U526"/>
    <mergeCell ref="R527:U527"/>
    <mergeCell ref="A523:C523"/>
    <mergeCell ref="A524:C524"/>
    <mergeCell ref="A525:C525"/>
    <mergeCell ref="A526:C526"/>
    <mergeCell ref="A527:C527"/>
    <mergeCell ref="D523:M523"/>
    <mergeCell ref="D524:M524"/>
    <mergeCell ref="D525:M525"/>
    <mergeCell ref="D526:M526"/>
    <mergeCell ref="D527:M527"/>
    <mergeCell ref="A510:C510"/>
    <mergeCell ref="D510:M510"/>
    <mergeCell ref="N510:Q510"/>
    <mergeCell ref="R510:U510"/>
    <mergeCell ref="A517:Q517"/>
    <mergeCell ref="R517:U517"/>
    <mergeCell ref="A511:C511"/>
    <mergeCell ref="A512:C512"/>
    <mergeCell ref="A513:C513"/>
    <mergeCell ref="D511:M511"/>
    <mergeCell ref="D512:M512"/>
    <mergeCell ref="D513:M513"/>
    <mergeCell ref="N511:Q511"/>
    <mergeCell ref="N512:Q512"/>
    <mergeCell ref="N513:Q513"/>
    <mergeCell ref="R511:U511"/>
    <mergeCell ref="R512:U512"/>
    <mergeCell ref="R513:U513"/>
    <mergeCell ref="A515:C515"/>
    <mergeCell ref="D515:M515"/>
    <mergeCell ref="N515:Q515"/>
    <mergeCell ref="R515:U515"/>
    <mergeCell ref="A498:Q498"/>
    <mergeCell ref="R498:U498"/>
    <mergeCell ref="A499:Q499"/>
    <mergeCell ref="A500:Q500"/>
    <mergeCell ref="R499:U500"/>
    <mergeCell ref="R504:U504"/>
    <mergeCell ref="R505:U505"/>
    <mergeCell ref="R506:U506"/>
    <mergeCell ref="A506:Q506"/>
    <mergeCell ref="O492:P492"/>
    <mergeCell ref="O493:P493"/>
    <mergeCell ref="O494:P494"/>
    <mergeCell ref="A492:C492"/>
    <mergeCell ref="A493:C493"/>
    <mergeCell ref="A494:C494"/>
    <mergeCell ref="R483:U483"/>
    <mergeCell ref="R484:U484"/>
    <mergeCell ref="R485:U485"/>
    <mergeCell ref="R486:U486"/>
    <mergeCell ref="R487:U487"/>
    <mergeCell ref="R488:U488"/>
    <mergeCell ref="R489:U489"/>
    <mergeCell ref="R490:U490"/>
    <mergeCell ref="R491:U491"/>
    <mergeCell ref="R492:U492"/>
    <mergeCell ref="R493:U493"/>
    <mergeCell ref="R494:U494"/>
    <mergeCell ref="O483:P483"/>
    <mergeCell ref="O484:P484"/>
    <mergeCell ref="O485:P485"/>
    <mergeCell ref="O486:P486"/>
    <mergeCell ref="O487:P487"/>
    <mergeCell ref="O488:P488"/>
    <mergeCell ref="O489:P489"/>
    <mergeCell ref="O490:P490"/>
    <mergeCell ref="O491:P491"/>
    <mergeCell ref="D483:M483"/>
    <mergeCell ref="D484:M484"/>
    <mergeCell ref="D485:M485"/>
    <mergeCell ref="D486:M486"/>
    <mergeCell ref="D487:M487"/>
    <mergeCell ref="D488:M488"/>
    <mergeCell ref="D489:M489"/>
    <mergeCell ref="D490:M490"/>
    <mergeCell ref="D491:M491"/>
    <mergeCell ref="D492:M492"/>
    <mergeCell ref="D493:M493"/>
    <mergeCell ref="D494:M494"/>
    <mergeCell ref="A483:C483"/>
    <mergeCell ref="A484:C484"/>
    <mergeCell ref="A485:C485"/>
    <mergeCell ref="A486:C486"/>
    <mergeCell ref="A487:C487"/>
    <mergeCell ref="A488:C488"/>
    <mergeCell ref="A489:C489"/>
    <mergeCell ref="A490:C490"/>
    <mergeCell ref="A491:C491"/>
    <mergeCell ref="R478:U478"/>
    <mergeCell ref="A479:C480"/>
    <mergeCell ref="A481:C482"/>
    <mergeCell ref="D479:M479"/>
    <mergeCell ref="D480:M480"/>
    <mergeCell ref="D481:M481"/>
    <mergeCell ref="D482:M482"/>
    <mergeCell ref="N479:N480"/>
    <mergeCell ref="N481:N482"/>
    <mergeCell ref="Q479:Q480"/>
    <mergeCell ref="Q481:Q482"/>
    <mergeCell ref="R479:U480"/>
    <mergeCell ref="R481:U482"/>
    <mergeCell ref="O479:P480"/>
    <mergeCell ref="O481:P482"/>
    <mergeCell ref="R469:U469"/>
    <mergeCell ref="R470:U470"/>
    <mergeCell ref="R471:U471"/>
    <mergeCell ref="R472:U472"/>
    <mergeCell ref="R473:U473"/>
    <mergeCell ref="R474:U474"/>
    <mergeCell ref="R475:U475"/>
    <mergeCell ref="R476:U476"/>
    <mergeCell ref="R477:U477"/>
    <mergeCell ref="D473:M473"/>
    <mergeCell ref="D474:M474"/>
    <mergeCell ref="D475:M475"/>
    <mergeCell ref="D476:M476"/>
    <mergeCell ref="D477:M477"/>
    <mergeCell ref="D478:M478"/>
    <mergeCell ref="O469:P469"/>
    <mergeCell ref="O470:P470"/>
    <mergeCell ref="O471:P471"/>
    <mergeCell ref="O472:P472"/>
    <mergeCell ref="O473:P473"/>
    <mergeCell ref="O474:P474"/>
    <mergeCell ref="O475:P475"/>
    <mergeCell ref="O476:P476"/>
    <mergeCell ref="O477:P477"/>
    <mergeCell ref="O478:P478"/>
    <mergeCell ref="A438:Q438"/>
    <mergeCell ref="R438:U438"/>
    <mergeCell ref="A465:Q465"/>
    <mergeCell ref="R465:U465"/>
    <mergeCell ref="A495:Q495"/>
    <mergeCell ref="R495:U495"/>
    <mergeCell ref="A468:C468"/>
    <mergeCell ref="D468:M468"/>
    <mergeCell ref="N468:Q468"/>
    <mergeCell ref="R468:U468"/>
    <mergeCell ref="A469:C469"/>
    <mergeCell ref="A470:C470"/>
    <mergeCell ref="A471:C471"/>
    <mergeCell ref="A472:C472"/>
    <mergeCell ref="A473:C473"/>
    <mergeCell ref="A474:C474"/>
    <mergeCell ref="A475:C475"/>
    <mergeCell ref="A476:C476"/>
    <mergeCell ref="A477:C477"/>
    <mergeCell ref="A478:C478"/>
    <mergeCell ref="D469:M469"/>
    <mergeCell ref="D470:M470"/>
    <mergeCell ref="D471:M471"/>
    <mergeCell ref="D472:M472"/>
    <mergeCell ref="N432:N433"/>
    <mergeCell ref="O432:P433"/>
    <mergeCell ref="Q432:Q433"/>
    <mergeCell ref="R432:U433"/>
    <mergeCell ref="E434:M434"/>
    <mergeCell ref="E435:M435"/>
    <mergeCell ref="E436:M436"/>
    <mergeCell ref="E437:M437"/>
    <mergeCell ref="O434:P434"/>
    <mergeCell ref="O435:P435"/>
    <mergeCell ref="O436:P436"/>
    <mergeCell ref="O437:P437"/>
    <mergeCell ref="R434:U434"/>
    <mergeCell ref="R435:U435"/>
    <mergeCell ref="R436:U436"/>
    <mergeCell ref="R437:U437"/>
    <mergeCell ref="O430:P430"/>
    <mergeCell ref="O431:P431"/>
    <mergeCell ref="R423:U423"/>
    <mergeCell ref="R424:U424"/>
    <mergeCell ref="R425:U425"/>
    <mergeCell ref="R426:U426"/>
    <mergeCell ref="R427:U427"/>
    <mergeCell ref="R428:U428"/>
    <mergeCell ref="R429:U429"/>
    <mergeCell ref="R430:U430"/>
    <mergeCell ref="R431:U431"/>
    <mergeCell ref="N422:Q422"/>
    <mergeCell ref="R422:U422"/>
    <mergeCell ref="E423:M423"/>
    <mergeCell ref="E424:M424"/>
    <mergeCell ref="E425:M425"/>
    <mergeCell ref="E426:M426"/>
    <mergeCell ref="E427:M427"/>
    <mergeCell ref="E428:M428"/>
    <mergeCell ref="E429:M429"/>
    <mergeCell ref="O423:P423"/>
    <mergeCell ref="O424:P424"/>
    <mergeCell ref="O425:P425"/>
    <mergeCell ref="O426:P426"/>
    <mergeCell ref="O427:P427"/>
    <mergeCell ref="O428:P428"/>
    <mergeCell ref="O429:P429"/>
    <mergeCell ref="A431:D431"/>
    <mergeCell ref="A434:D434"/>
    <mergeCell ref="A435:D435"/>
    <mergeCell ref="A436:D436"/>
    <mergeCell ref="A437:D437"/>
    <mergeCell ref="E422:M422"/>
    <mergeCell ref="E430:M430"/>
    <mergeCell ref="E431:M431"/>
    <mergeCell ref="E432:M432"/>
    <mergeCell ref="E433:M433"/>
    <mergeCell ref="A432:D433"/>
    <mergeCell ref="A422:D422"/>
    <mergeCell ref="A423:D423"/>
    <mergeCell ref="A424:D424"/>
    <mergeCell ref="A425:D425"/>
    <mergeCell ref="A426:D426"/>
    <mergeCell ref="A427:D427"/>
    <mergeCell ref="A428:D428"/>
    <mergeCell ref="A429:D429"/>
    <mergeCell ref="A430:D430"/>
    <mergeCell ref="A413:Q413"/>
    <mergeCell ref="R413:U413"/>
    <mergeCell ref="A417:D417"/>
    <mergeCell ref="A418:D418"/>
    <mergeCell ref="A419:D419"/>
    <mergeCell ref="E417:M417"/>
    <mergeCell ref="E418:M418"/>
    <mergeCell ref="E419:M419"/>
    <mergeCell ref="N417:Q417"/>
    <mergeCell ref="R417:U417"/>
    <mergeCell ref="R418:U418"/>
    <mergeCell ref="R419:U419"/>
    <mergeCell ref="O418:P418"/>
    <mergeCell ref="D395:L395"/>
    <mergeCell ref="D396:L396"/>
    <mergeCell ref="D397:L397"/>
    <mergeCell ref="D398:L398"/>
    <mergeCell ref="A399:C400"/>
    <mergeCell ref="D399:L400"/>
    <mergeCell ref="R399:U400"/>
    <mergeCell ref="A401:C401"/>
    <mergeCell ref="A402:C402"/>
    <mergeCell ref="D401:L401"/>
    <mergeCell ref="D402:L402"/>
    <mergeCell ref="R401:U401"/>
    <mergeCell ref="R402:U402"/>
    <mergeCell ref="N401:O401"/>
    <mergeCell ref="N396:O396"/>
    <mergeCell ref="N397:O397"/>
    <mergeCell ref="R396:U396"/>
    <mergeCell ref="R397:U397"/>
    <mergeCell ref="R398:U398"/>
    <mergeCell ref="D391:L391"/>
    <mergeCell ref="D392:L392"/>
    <mergeCell ref="D393:L393"/>
    <mergeCell ref="D394:L394"/>
    <mergeCell ref="N383:O383"/>
    <mergeCell ref="N384:O384"/>
    <mergeCell ref="N385:O385"/>
    <mergeCell ref="N386:O386"/>
    <mergeCell ref="N387:O387"/>
    <mergeCell ref="N388:O388"/>
    <mergeCell ref="N389:O389"/>
    <mergeCell ref="N390:O390"/>
    <mergeCell ref="N391:O391"/>
    <mergeCell ref="N392:O392"/>
    <mergeCell ref="D371:L371"/>
    <mergeCell ref="D372:L372"/>
    <mergeCell ref="D373:L373"/>
    <mergeCell ref="D365:L365"/>
    <mergeCell ref="N366:O366"/>
    <mergeCell ref="N367:O367"/>
    <mergeCell ref="N368:O368"/>
    <mergeCell ref="N369:O369"/>
    <mergeCell ref="N370:O370"/>
    <mergeCell ref="N371:O371"/>
    <mergeCell ref="N372:O372"/>
    <mergeCell ref="N373:O373"/>
    <mergeCell ref="M365:Q365"/>
    <mergeCell ref="N375:O375"/>
    <mergeCell ref="N376:O376"/>
    <mergeCell ref="N377:O377"/>
    <mergeCell ref="N378:O378"/>
    <mergeCell ref="N379:O379"/>
    <mergeCell ref="N380:O380"/>
    <mergeCell ref="N382:O382"/>
    <mergeCell ref="A403:Q403"/>
    <mergeCell ref="R403:U403"/>
    <mergeCell ref="A375:C375"/>
    <mergeCell ref="A376:C376"/>
    <mergeCell ref="A377:C377"/>
    <mergeCell ref="A378:C378"/>
    <mergeCell ref="A379:C379"/>
    <mergeCell ref="R375:U375"/>
    <mergeCell ref="R376:U376"/>
    <mergeCell ref="R377:U377"/>
    <mergeCell ref="R378:U378"/>
    <mergeCell ref="R379:U379"/>
    <mergeCell ref="A380:C381"/>
    <mergeCell ref="R380:U381"/>
    <mergeCell ref="A382:C382"/>
    <mergeCell ref="A383:C383"/>
    <mergeCell ref="A384:C384"/>
    <mergeCell ref="A385:C385"/>
    <mergeCell ref="A386:C386"/>
    <mergeCell ref="R382:U382"/>
    <mergeCell ref="R383:U383"/>
    <mergeCell ref="R384:U384"/>
    <mergeCell ref="R385:U385"/>
    <mergeCell ref="R386:U386"/>
    <mergeCell ref="R387:U387"/>
    <mergeCell ref="R388:U388"/>
    <mergeCell ref="R389:U389"/>
    <mergeCell ref="R390:U390"/>
    <mergeCell ref="R391:U391"/>
    <mergeCell ref="R392:U392"/>
    <mergeCell ref="N398:O398"/>
    <mergeCell ref="N381:P381"/>
    <mergeCell ref="N395:O395"/>
    <mergeCell ref="A396:C396"/>
    <mergeCell ref="A397:C397"/>
    <mergeCell ref="A398:C398"/>
    <mergeCell ref="A387:C387"/>
    <mergeCell ref="A388:C388"/>
    <mergeCell ref="R393:U393"/>
    <mergeCell ref="R394:U394"/>
    <mergeCell ref="R395:U395"/>
    <mergeCell ref="D385:L385"/>
    <mergeCell ref="D386:L386"/>
    <mergeCell ref="D387:L387"/>
    <mergeCell ref="D388:L388"/>
    <mergeCell ref="D389:L389"/>
    <mergeCell ref="D375:L375"/>
    <mergeCell ref="D376:L376"/>
    <mergeCell ref="D377:L377"/>
    <mergeCell ref="D378:L378"/>
    <mergeCell ref="D379:L379"/>
    <mergeCell ref="D380:L380"/>
    <mergeCell ref="D381:L381"/>
    <mergeCell ref="D382:L382"/>
    <mergeCell ref="D383:L383"/>
    <mergeCell ref="D384:L384"/>
    <mergeCell ref="A389:C389"/>
    <mergeCell ref="A390:C390"/>
    <mergeCell ref="A391:C391"/>
    <mergeCell ref="A392:C392"/>
    <mergeCell ref="A393:C393"/>
    <mergeCell ref="A394:C394"/>
    <mergeCell ref="A395:C395"/>
    <mergeCell ref="D390:L390"/>
    <mergeCell ref="R277:U277"/>
    <mergeCell ref="A276:C277"/>
    <mergeCell ref="D277:M277"/>
    <mergeCell ref="O276:P277"/>
    <mergeCell ref="N276:N277"/>
    <mergeCell ref="A369:C369"/>
    <mergeCell ref="A370:C370"/>
    <mergeCell ref="D366:L366"/>
    <mergeCell ref="D367:L367"/>
    <mergeCell ref="D368:L368"/>
    <mergeCell ref="D369:L369"/>
    <mergeCell ref="D370:L370"/>
    <mergeCell ref="R324:U324"/>
    <mergeCell ref="R325:U325"/>
    <mergeCell ref="R326:U326"/>
    <mergeCell ref="R327:U327"/>
    <mergeCell ref="R328:U328"/>
    <mergeCell ref="R329:U329"/>
    <mergeCell ref="R330:U330"/>
    <mergeCell ref="A362:Q362"/>
    <mergeCell ref="R362:U362"/>
    <mergeCell ref="D326:M326"/>
    <mergeCell ref="D327:M327"/>
    <mergeCell ref="D328:M328"/>
    <mergeCell ref="D329:M329"/>
    <mergeCell ref="D330:M330"/>
    <mergeCell ref="R366:U366"/>
    <mergeCell ref="R367:U367"/>
    <mergeCell ref="R368:U368"/>
    <mergeCell ref="R369:U369"/>
    <mergeCell ref="R370:U370"/>
    <mergeCell ref="O326:P326"/>
    <mergeCell ref="R285:U285"/>
    <mergeCell ref="R286:U286"/>
    <mergeCell ref="R287:U287"/>
    <mergeCell ref="R288:U288"/>
    <mergeCell ref="R289:U289"/>
    <mergeCell ref="A314:C314"/>
    <mergeCell ref="D314:M314"/>
    <mergeCell ref="O327:P327"/>
    <mergeCell ref="O328:P328"/>
    <mergeCell ref="O329:P329"/>
    <mergeCell ref="O330:P330"/>
    <mergeCell ref="R311:U311"/>
    <mergeCell ref="R291:U291"/>
    <mergeCell ref="R292:U292"/>
    <mergeCell ref="R293:U293"/>
    <mergeCell ref="R294:U294"/>
    <mergeCell ref="A320:C320"/>
    <mergeCell ref="A326:C326"/>
    <mergeCell ref="A327:C327"/>
    <mergeCell ref="A328:C328"/>
    <mergeCell ref="A329:C329"/>
    <mergeCell ref="A330:C330"/>
    <mergeCell ref="D275:M275"/>
    <mergeCell ref="A275:C275"/>
    <mergeCell ref="O271:P271"/>
    <mergeCell ref="O272:P272"/>
    <mergeCell ref="O275:P275"/>
    <mergeCell ref="D291:M291"/>
    <mergeCell ref="D292:M292"/>
    <mergeCell ref="D293:M293"/>
    <mergeCell ref="D294:M294"/>
    <mergeCell ref="O291:P291"/>
    <mergeCell ref="O292:P292"/>
    <mergeCell ref="O293:P293"/>
    <mergeCell ref="O294:P294"/>
    <mergeCell ref="D320:M320"/>
    <mergeCell ref="D321:M321"/>
    <mergeCell ref="D324:M324"/>
    <mergeCell ref="D325:M325"/>
    <mergeCell ref="D283:M283"/>
    <mergeCell ref="D284:M284"/>
    <mergeCell ref="D285:M285"/>
    <mergeCell ref="D286:M286"/>
    <mergeCell ref="D287:M287"/>
    <mergeCell ref="D288:M288"/>
    <mergeCell ref="D289:M289"/>
    <mergeCell ref="A311:Q311"/>
    <mergeCell ref="A325:C325"/>
    <mergeCell ref="O325:P325"/>
    <mergeCell ref="O221:P221"/>
    <mergeCell ref="O222:P222"/>
    <mergeCell ref="O223:P223"/>
    <mergeCell ref="R220:U220"/>
    <mergeCell ref="D216:M216"/>
    <mergeCell ref="D217:M217"/>
    <mergeCell ref="D218:M218"/>
    <mergeCell ref="D219:M219"/>
    <mergeCell ref="D220:M220"/>
    <mergeCell ref="D221:M221"/>
    <mergeCell ref="D222:M222"/>
    <mergeCell ref="D223:M223"/>
    <mergeCell ref="A220:C220"/>
    <mergeCell ref="A221:C221"/>
    <mergeCell ref="A222:C222"/>
    <mergeCell ref="R219:U219"/>
    <mergeCell ref="R218:U218"/>
    <mergeCell ref="R217:U217"/>
    <mergeCell ref="R216:U216"/>
    <mergeCell ref="R222:U222"/>
    <mergeCell ref="R221:U221"/>
    <mergeCell ref="O216:P216"/>
    <mergeCell ref="O217:P217"/>
    <mergeCell ref="O218:P218"/>
    <mergeCell ref="O219:P219"/>
    <mergeCell ref="O220:P220"/>
    <mergeCell ref="A231:C231"/>
    <mergeCell ref="A232:C232"/>
    <mergeCell ref="A233:C233"/>
    <mergeCell ref="D231:M231"/>
    <mergeCell ref="R227:U227"/>
    <mergeCell ref="O224:P225"/>
    <mergeCell ref="A226:C226"/>
    <mergeCell ref="R226:U226"/>
    <mergeCell ref="R224:U225"/>
    <mergeCell ref="N224:N225"/>
    <mergeCell ref="Q224:Q225"/>
    <mergeCell ref="R223:U223"/>
    <mergeCell ref="D224:M224"/>
    <mergeCell ref="D225:M225"/>
    <mergeCell ref="D226:M226"/>
    <mergeCell ref="A223:C223"/>
    <mergeCell ref="A224:C225"/>
    <mergeCell ref="A227:Q227"/>
    <mergeCell ref="A230:C230"/>
    <mergeCell ref="D232:M232"/>
    <mergeCell ref="D233:M233"/>
    <mergeCell ref="O232:P232"/>
    <mergeCell ref="R231:U231"/>
    <mergeCell ref="R232:U232"/>
    <mergeCell ref="R233:U233"/>
    <mergeCell ref="R200:U200"/>
    <mergeCell ref="R201:U201"/>
    <mergeCell ref="A215:C215"/>
    <mergeCell ref="A216:C216"/>
    <mergeCell ref="A217:C217"/>
    <mergeCell ref="A218:C218"/>
    <mergeCell ref="A219:C219"/>
    <mergeCell ref="D215:M215"/>
    <mergeCell ref="D200:M200"/>
    <mergeCell ref="D201:M201"/>
    <mergeCell ref="D202:M202"/>
    <mergeCell ref="D203:M203"/>
    <mergeCell ref="R202:U202"/>
    <mergeCell ref="R203:U203"/>
    <mergeCell ref="A210:Q210"/>
    <mergeCell ref="R210:U210"/>
    <mergeCell ref="A213:C213"/>
    <mergeCell ref="D213:M213"/>
    <mergeCell ref="N213:Q213"/>
    <mergeCell ref="R213:U213"/>
    <mergeCell ref="D214:M214"/>
    <mergeCell ref="O214:P214"/>
    <mergeCell ref="A204:Q204"/>
    <mergeCell ref="R204:U204"/>
    <mergeCell ref="R214:U214"/>
    <mergeCell ref="A214:C214"/>
    <mergeCell ref="R215:U215"/>
    <mergeCell ref="O215:P215"/>
    <mergeCell ref="D197:M197"/>
    <mergeCell ref="D198:M198"/>
    <mergeCell ref="D199:M199"/>
    <mergeCell ref="D182:M182"/>
    <mergeCell ref="D183:M183"/>
    <mergeCell ref="D184:M184"/>
    <mergeCell ref="D185:M185"/>
    <mergeCell ref="D186:M186"/>
    <mergeCell ref="D187:M187"/>
    <mergeCell ref="D188:M188"/>
    <mergeCell ref="D189:M189"/>
    <mergeCell ref="D190:M190"/>
    <mergeCell ref="R193:U193"/>
    <mergeCell ref="R194:U194"/>
    <mergeCell ref="R195:U195"/>
    <mergeCell ref="R196:U196"/>
    <mergeCell ref="R197:U197"/>
    <mergeCell ref="R198:U198"/>
    <mergeCell ref="R182:U182"/>
    <mergeCell ref="R183:U183"/>
    <mergeCell ref="R184:U184"/>
    <mergeCell ref="R185:U185"/>
    <mergeCell ref="R186:U186"/>
    <mergeCell ref="R187:U187"/>
    <mergeCell ref="R188:U188"/>
    <mergeCell ref="R189:U189"/>
    <mergeCell ref="R190:U190"/>
    <mergeCell ref="R191:U191"/>
    <mergeCell ref="R199:U199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D191:M191"/>
    <mergeCell ref="D192:M192"/>
    <mergeCell ref="A193:C193"/>
    <mergeCell ref="A194:C194"/>
    <mergeCell ref="A195:C195"/>
    <mergeCell ref="D193:M193"/>
    <mergeCell ref="D194:M194"/>
    <mergeCell ref="D195:M195"/>
    <mergeCell ref="D196:M196"/>
    <mergeCell ref="D98:M98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R177:U177"/>
    <mergeCell ref="R178:U178"/>
    <mergeCell ref="R179:U179"/>
    <mergeCell ref="R180:U180"/>
    <mergeCell ref="R168:U168"/>
    <mergeCell ref="R169:U169"/>
    <mergeCell ref="R170:U170"/>
    <mergeCell ref="R171:U171"/>
    <mergeCell ref="R172:U172"/>
    <mergeCell ref="R173:U173"/>
    <mergeCell ref="R174:U174"/>
    <mergeCell ref="R175:U175"/>
    <mergeCell ref="R176:U176"/>
    <mergeCell ref="A177:C177"/>
    <mergeCell ref="A178:C178"/>
    <mergeCell ref="A179:C179"/>
    <mergeCell ref="A180:C180"/>
    <mergeCell ref="D174:M174"/>
    <mergeCell ref="D175:M175"/>
    <mergeCell ref="D176:M176"/>
    <mergeCell ref="D178:M178"/>
    <mergeCell ref="D179:M179"/>
    <mergeCell ref="D180:M180"/>
    <mergeCell ref="O94:P94"/>
    <mergeCell ref="O95:P95"/>
    <mergeCell ref="A169:C169"/>
    <mergeCell ref="A170:C170"/>
    <mergeCell ref="A171:C171"/>
    <mergeCell ref="A172:C172"/>
    <mergeCell ref="D168:M168"/>
    <mergeCell ref="D169:M169"/>
    <mergeCell ref="D170:M170"/>
    <mergeCell ref="D171:M171"/>
    <mergeCell ref="D172:M172"/>
    <mergeCell ref="D173:M173"/>
    <mergeCell ref="A103:Q103"/>
    <mergeCell ref="R103:U103"/>
    <mergeCell ref="D93:M93"/>
    <mergeCell ref="D94:M94"/>
    <mergeCell ref="D95:M95"/>
    <mergeCell ref="D96:M96"/>
    <mergeCell ref="D165:M165"/>
    <mergeCell ref="D166:M166"/>
    <mergeCell ref="D167:M167"/>
    <mergeCell ref="A163:C163"/>
    <mergeCell ref="D163:M163"/>
    <mergeCell ref="N163:Q163"/>
    <mergeCell ref="R163:U163"/>
    <mergeCell ref="A165:C165"/>
    <mergeCell ref="A166:C166"/>
    <mergeCell ref="A167:C167"/>
    <mergeCell ref="R165:U165"/>
    <mergeCell ref="R166:U166"/>
    <mergeCell ref="R167:U167"/>
    <mergeCell ref="D97:M97"/>
    <mergeCell ref="A92:C92"/>
    <mergeCell ref="D92:M92"/>
    <mergeCell ref="N92:Q92"/>
    <mergeCell ref="R92:U92"/>
    <mergeCell ref="R80:U80"/>
    <mergeCell ref="R81:U81"/>
    <mergeCell ref="R82:U82"/>
    <mergeCell ref="R83:U83"/>
    <mergeCell ref="R84:U84"/>
    <mergeCell ref="R85:U85"/>
    <mergeCell ref="R86:U86"/>
    <mergeCell ref="R87:U87"/>
    <mergeCell ref="R88:U88"/>
    <mergeCell ref="O80:P80"/>
    <mergeCell ref="O81:P81"/>
    <mergeCell ref="O82:P82"/>
    <mergeCell ref="O83:P83"/>
    <mergeCell ref="O84:P84"/>
    <mergeCell ref="O85:P85"/>
    <mergeCell ref="O86:P86"/>
    <mergeCell ref="O87:P87"/>
    <mergeCell ref="O88:P88"/>
    <mergeCell ref="D85:M85"/>
    <mergeCell ref="D86:M86"/>
    <mergeCell ref="O75:P75"/>
    <mergeCell ref="D66:M66"/>
    <mergeCell ref="D67:M67"/>
    <mergeCell ref="D68:M68"/>
    <mergeCell ref="D69:M69"/>
    <mergeCell ref="D70:M70"/>
    <mergeCell ref="D71:M71"/>
    <mergeCell ref="D72:M72"/>
    <mergeCell ref="D73:M73"/>
    <mergeCell ref="D74:M74"/>
    <mergeCell ref="A79:C79"/>
    <mergeCell ref="D79:M79"/>
    <mergeCell ref="N79:Q79"/>
    <mergeCell ref="R79:U79"/>
    <mergeCell ref="A89:Q89"/>
    <mergeCell ref="R89:U8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D80:M80"/>
    <mergeCell ref="D81:M81"/>
    <mergeCell ref="D82:M82"/>
    <mergeCell ref="D83:M83"/>
    <mergeCell ref="D84:M84"/>
    <mergeCell ref="D87:M87"/>
    <mergeCell ref="D88:M88"/>
    <mergeCell ref="A75:C75"/>
    <mergeCell ref="R76:U76"/>
    <mergeCell ref="A76:Q76"/>
    <mergeCell ref="R61:U61"/>
    <mergeCell ref="R62:U62"/>
    <mergeCell ref="R63:U63"/>
    <mergeCell ref="R64:U64"/>
    <mergeCell ref="R65:U65"/>
    <mergeCell ref="R66:U66"/>
    <mergeCell ref="R67:U67"/>
    <mergeCell ref="R68:U68"/>
    <mergeCell ref="R69:U69"/>
    <mergeCell ref="R70:U70"/>
    <mergeCell ref="R71:U71"/>
    <mergeCell ref="R72:U72"/>
    <mergeCell ref="R73:U73"/>
    <mergeCell ref="R74:U74"/>
    <mergeCell ref="R75:U75"/>
    <mergeCell ref="D61:M61"/>
    <mergeCell ref="D62:M62"/>
    <mergeCell ref="A66:C66"/>
    <mergeCell ref="A67:C67"/>
    <mergeCell ref="A68:C68"/>
    <mergeCell ref="A69:C69"/>
    <mergeCell ref="D75:M75"/>
    <mergeCell ref="O63:P63"/>
    <mergeCell ref="O64:P64"/>
    <mergeCell ref="O65:P65"/>
    <mergeCell ref="O66:P66"/>
    <mergeCell ref="O67:P67"/>
    <mergeCell ref="O68:P68"/>
    <mergeCell ref="O69:P69"/>
    <mergeCell ref="A1:U1"/>
    <mergeCell ref="A2:U2"/>
    <mergeCell ref="A4:U4"/>
    <mergeCell ref="A5:U5"/>
    <mergeCell ref="A7:U7"/>
    <mergeCell ref="D9:U9"/>
    <mergeCell ref="D11:H11"/>
    <mergeCell ref="J11:M11"/>
    <mergeCell ref="N11:U11"/>
    <mergeCell ref="A22:U22"/>
    <mergeCell ref="A25:C25"/>
    <mergeCell ref="D25:M25"/>
    <mergeCell ref="N25:Q25"/>
    <mergeCell ref="R25:U25"/>
    <mergeCell ref="A13:U13"/>
    <mergeCell ref="A14:U14"/>
    <mergeCell ref="A15:U15"/>
    <mergeCell ref="A17:U17"/>
    <mergeCell ref="A19:C19"/>
    <mergeCell ref="D19:M19"/>
    <mergeCell ref="N19:Q19"/>
    <mergeCell ref="R19:U19"/>
    <mergeCell ref="D20:M20"/>
    <mergeCell ref="N20:Q20"/>
    <mergeCell ref="R20:U20"/>
    <mergeCell ref="A20:C20"/>
    <mergeCell ref="D26:M26"/>
    <mergeCell ref="D27:M27"/>
    <mergeCell ref="D28:M28"/>
    <mergeCell ref="D29:M29"/>
    <mergeCell ref="D30:M30"/>
    <mergeCell ref="A31:C31"/>
    <mergeCell ref="A32:C32"/>
    <mergeCell ref="A33:C33"/>
    <mergeCell ref="R34:U34"/>
    <mergeCell ref="A34:Q34"/>
    <mergeCell ref="D31:M31"/>
    <mergeCell ref="D32:M32"/>
    <mergeCell ref="D33:M33"/>
    <mergeCell ref="R31:U31"/>
    <mergeCell ref="R32:U32"/>
    <mergeCell ref="R33:U33"/>
    <mergeCell ref="O31:P31"/>
    <mergeCell ref="O32:P32"/>
    <mergeCell ref="O33:P33"/>
    <mergeCell ref="A26:C26"/>
    <mergeCell ref="A27:C27"/>
    <mergeCell ref="A28:C28"/>
    <mergeCell ref="A29:C29"/>
    <mergeCell ref="A30:C30"/>
    <mergeCell ref="O26:P26"/>
    <mergeCell ref="O27:P27"/>
    <mergeCell ref="O28:P28"/>
    <mergeCell ref="O29:P29"/>
    <mergeCell ref="O30:P30"/>
    <mergeCell ref="R26:U26"/>
    <mergeCell ref="R27:U27"/>
    <mergeCell ref="R28:U28"/>
    <mergeCell ref="R29:U29"/>
    <mergeCell ref="R30:U30"/>
    <mergeCell ref="A53:Q53"/>
    <mergeCell ref="R53:U53"/>
    <mergeCell ref="A37:C37"/>
    <mergeCell ref="D37:M37"/>
    <mergeCell ref="N37:Q37"/>
    <mergeCell ref="R37:U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D38:M38"/>
    <mergeCell ref="D39:M39"/>
    <mergeCell ref="D40:M40"/>
    <mergeCell ref="D41:M41"/>
    <mergeCell ref="D42:M42"/>
    <mergeCell ref="A48:C48"/>
    <mergeCell ref="A49:C49"/>
    <mergeCell ref="A50:C50"/>
    <mergeCell ref="A52:C52"/>
    <mergeCell ref="A51:C51"/>
    <mergeCell ref="R38:U38"/>
    <mergeCell ref="R39:U39"/>
    <mergeCell ref="R40:U40"/>
    <mergeCell ref="R41:U41"/>
    <mergeCell ref="R42:U42"/>
    <mergeCell ref="O48:P48"/>
    <mergeCell ref="O49:P49"/>
    <mergeCell ref="O50:P50"/>
    <mergeCell ref="O51:P51"/>
    <mergeCell ref="O43:P43"/>
    <mergeCell ref="O44:P44"/>
    <mergeCell ref="O45:P45"/>
    <mergeCell ref="O46:P46"/>
    <mergeCell ref="O47:P47"/>
    <mergeCell ref="O38:P38"/>
    <mergeCell ref="O39:P39"/>
    <mergeCell ref="O40:P40"/>
    <mergeCell ref="O41:P41"/>
    <mergeCell ref="O42:P42"/>
    <mergeCell ref="O52:P52"/>
    <mergeCell ref="D48:M48"/>
    <mergeCell ref="D49:M49"/>
    <mergeCell ref="D50:M50"/>
    <mergeCell ref="D51:M51"/>
    <mergeCell ref="D52:M52"/>
    <mergeCell ref="D43:M43"/>
    <mergeCell ref="D44:M44"/>
    <mergeCell ref="D45:M45"/>
    <mergeCell ref="D46:M46"/>
    <mergeCell ref="D47:M47"/>
    <mergeCell ref="R48:U48"/>
    <mergeCell ref="R49:U49"/>
    <mergeCell ref="R50:U50"/>
    <mergeCell ref="R51:U51"/>
    <mergeCell ref="R52:U52"/>
    <mergeCell ref="R43:U43"/>
    <mergeCell ref="D101:M101"/>
    <mergeCell ref="O93:P93"/>
    <mergeCell ref="R44:U44"/>
    <mergeCell ref="R45:U45"/>
    <mergeCell ref="R46:U46"/>
    <mergeCell ref="R47:U47"/>
    <mergeCell ref="A57:Q57"/>
    <mergeCell ref="R57:U57"/>
    <mergeCell ref="A70:C70"/>
    <mergeCell ref="A71:C71"/>
    <mergeCell ref="A72:C72"/>
    <mergeCell ref="A73:C73"/>
    <mergeCell ref="A74:C74"/>
    <mergeCell ref="A60:C60"/>
    <mergeCell ref="D60:M60"/>
    <mergeCell ref="N60:Q60"/>
    <mergeCell ref="R60:U60"/>
    <mergeCell ref="A61:C61"/>
    <mergeCell ref="A62:C62"/>
    <mergeCell ref="A63:C63"/>
    <mergeCell ref="A64:C64"/>
    <mergeCell ref="A65:C65"/>
    <mergeCell ref="D63:M63"/>
    <mergeCell ref="D64:M64"/>
    <mergeCell ref="D65:M65"/>
    <mergeCell ref="O61:P61"/>
    <mergeCell ref="O62:P62"/>
    <mergeCell ref="O70:P70"/>
    <mergeCell ref="O71:P71"/>
    <mergeCell ref="O72:P72"/>
    <mergeCell ref="O73:P73"/>
    <mergeCell ref="O74:P74"/>
    <mergeCell ref="R114:U114"/>
    <mergeCell ref="R115:U115"/>
    <mergeCell ref="O96:P96"/>
    <mergeCell ref="O97:P97"/>
    <mergeCell ref="O98:P98"/>
    <mergeCell ref="O99:P99"/>
    <mergeCell ref="O100:P100"/>
    <mergeCell ref="O101:P101"/>
    <mergeCell ref="A93:C93"/>
    <mergeCell ref="A94:C94"/>
    <mergeCell ref="O102:P102"/>
    <mergeCell ref="A95:C95"/>
    <mergeCell ref="A96:C96"/>
    <mergeCell ref="A97:C97"/>
    <mergeCell ref="A98:C98"/>
    <mergeCell ref="A99:C99"/>
    <mergeCell ref="A100:C100"/>
    <mergeCell ref="A101:C101"/>
    <mergeCell ref="R93:U93"/>
    <mergeCell ref="R94:U94"/>
    <mergeCell ref="R95:U95"/>
    <mergeCell ref="R96:U96"/>
    <mergeCell ref="R97:U97"/>
    <mergeCell ref="R98:U98"/>
    <mergeCell ref="R99:U99"/>
    <mergeCell ref="R100:U100"/>
    <mergeCell ref="R101:U101"/>
    <mergeCell ref="R102:U102"/>
    <mergeCell ref="A102:C102"/>
    <mergeCell ref="D102:M102"/>
    <mergeCell ref="D99:M99"/>
    <mergeCell ref="D100:M100"/>
    <mergeCell ref="R132:U132"/>
    <mergeCell ref="O124:P124"/>
    <mergeCell ref="A109:Q109"/>
    <mergeCell ref="R109:U109"/>
    <mergeCell ref="R120:U120"/>
    <mergeCell ref="A120:Q120"/>
    <mergeCell ref="A112:C112"/>
    <mergeCell ref="D112:M112"/>
    <mergeCell ref="N112:Q112"/>
    <mergeCell ref="R112:U112"/>
    <mergeCell ref="A113:C113"/>
    <mergeCell ref="A114:C114"/>
    <mergeCell ref="A115:C115"/>
    <mergeCell ref="A116:C116"/>
    <mergeCell ref="A117:C117"/>
    <mergeCell ref="A118:C118"/>
    <mergeCell ref="A119:C119"/>
    <mergeCell ref="D113:M113"/>
    <mergeCell ref="D114:M114"/>
    <mergeCell ref="D115:M115"/>
    <mergeCell ref="D116:M116"/>
    <mergeCell ref="D117:M117"/>
    <mergeCell ref="D118:M118"/>
    <mergeCell ref="D119:M119"/>
    <mergeCell ref="O113:P113"/>
    <mergeCell ref="O114:P114"/>
    <mergeCell ref="O115:P115"/>
    <mergeCell ref="O116:P116"/>
    <mergeCell ref="O117:P117"/>
    <mergeCell ref="O118:P118"/>
    <mergeCell ref="O119:P119"/>
    <mergeCell ref="R113:U113"/>
    <mergeCell ref="D177:M177"/>
    <mergeCell ref="R192:U192"/>
    <mergeCell ref="R116:U116"/>
    <mergeCell ref="R117:U117"/>
    <mergeCell ref="R118:U118"/>
    <mergeCell ref="R119:U119"/>
    <mergeCell ref="A133:Q133"/>
    <mergeCell ref="R133:U133"/>
    <mergeCell ref="A129:C129"/>
    <mergeCell ref="A130:C130"/>
    <mergeCell ref="A123:C123"/>
    <mergeCell ref="D123:M123"/>
    <mergeCell ref="N123:Q123"/>
    <mergeCell ref="R123:U123"/>
    <mergeCell ref="A124:C124"/>
    <mergeCell ref="A125:C125"/>
    <mergeCell ref="A126:C126"/>
    <mergeCell ref="A127:C127"/>
    <mergeCell ref="A128:C128"/>
    <mergeCell ref="A131:C131"/>
    <mergeCell ref="A132:C132"/>
    <mergeCell ref="D124:M124"/>
    <mergeCell ref="D125:M125"/>
    <mergeCell ref="D126:M126"/>
    <mergeCell ref="R124:U124"/>
    <mergeCell ref="R125:U125"/>
    <mergeCell ref="R126:U126"/>
    <mergeCell ref="R127:U127"/>
    <mergeCell ref="R128:U128"/>
    <mergeCell ref="R129:U129"/>
    <mergeCell ref="R130:U130"/>
    <mergeCell ref="R131:U131"/>
    <mergeCell ref="R265:U265"/>
    <mergeCell ref="R266:U266"/>
    <mergeCell ref="A266:C266"/>
    <mergeCell ref="A281:C281"/>
    <mergeCell ref="D281:M281"/>
    <mergeCell ref="A168:C168"/>
    <mergeCell ref="A182:C182"/>
    <mergeCell ref="A183:C183"/>
    <mergeCell ref="A184:C184"/>
    <mergeCell ref="O125:P125"/>
    <mergeCell ref="O126:P126"/>
    <mergeCell ref="O127:P127"/>
    <mergeCell ref="O128:P128"/>
    <mergeCell ref="O129:P129"/>
    <mergeCell ref="O130:P130"/>
    <mergeCell ref="O131:P131"/>
    <mergeCell ref="O132:P132"/>
    <mergeCell ref="D230:M230"/>
    <mergeCell ref="O233:Q233"/>
    <mergeCell ref="D235:M235"/>
    <mergeCell ref="D236:M236"/>
    <mergeCell ref="D237:M237"/>
    <mergeCell ref="D238:M238"/>
    <mergeCell ref="D127:M127"/>
    <mergeCell ref="D128:M128"/>
    <mergeCell ref="D129:M129"/>
    <mergeCell ref="D130:M130"/>
    <mergeCell ref="D131:M131"/>
    <mergeCell ref="D132:M132"/>
    <mergeCell ref="N281:Q281"/>
    <mergeCell ref="R281:U281"/>
    <mergeCell ref="D239:M239"/>
    <mergeCell ref="R239:U239"/>
    <mergeCell ref="R240:U240"/>
    <mergeCell ref="R241:U241"/>
    <mergeCell ref="R242:U242"/>
    <mergeCell ref="O235:P235"/>
    <mergeCell ref="A267:C267"/>
    <mergeCell ref="R267:U267"/>
    <mergeCell ref="R268:U268"/>
    <mergeCell ref="R269:U269"/>
    <mergeCell ref="R270:U270"/>
    <mergeCell ref="A160:Q160"/>
    <mergeCell ref="R160:U160"/>
    <mergeCell ref="R230:U230"/>
    <mergeCell ref="N230:Q230"/>
    <mergeCell ref="A173:C173"/>
    <mergeCell ref="A174:C174"/>
    <mergeCell ref="R235:U235"/>
    <mergeCell ref="R236:U236"/>
    <mergeCell ref="R237:U237"/>
    <mergeCell ref="R238:U238"/>
    <mergeCell ref="A175:C175"/>
    <mergeCell ref="A176:C176"/>
    <mergeCell ref="A240:C240"/>
    <mergeCell ref="A241:C241"/>
    <mergeCell ref="A259:Q259"/>
    <mergeCell ref="R259:U259"/>
    <mergeCell ref="R243:U243"/>
    <mergeCell ref="A242:C242"/>
    <mergeCell ref="A243:Q243"/>
    <mergeCell ref="A265:C265"/>
    <mergeCell ref="D265:M265"/>
    <mergeCell ref="N265:Q265"/>
    <mergeCell ref="A239:C239"/>
    <mergeCell ref="A235:C235"/>
    <mergeCell ref="A236:C236"/>
    <mergeCell ref="A237:C237"/>
    <mergeCell ref="A238:C238"/>
    <mergeCell ref="O266:P266"/>
    <mergeCell ref="O267:P267"/>
    <mergeCell ref="D274:M274"/>
    <mergeCell ref="N273:N274"/>
    <mergeCell ref="O273:P274"/>
    <mergeCell ref="D266:M266"/>
    <mergeCell ref="D267:M267"/>
    <mergeCell ref="D268:M268"/>
    <mergeCell ref="D269:M269"/>
    <mergeCell ref="D270:M270"/>
    <mergeCell ref="D271:M271"/>
    <mergeCell ref="D272:M272"/>
    <mergeCell ref="D273:M273"/>
    <mergeCell ref="O270:P270"/>
    <mergeCell ref="D240:M240"/>
    <mergeCell ref="D241:M241"/>
    <mergeCell ref="D242:M242"/>
    <mergeCell ref="O236:P236"/>
    <mergeCell ref="O242:Q242"/>
    <mergeCell ref="O240:P240"/>
    <mergeCell ref="O241:P241"/>
    <mergeCell ref="O237:P237"/>
    <mergeCell ref="O238:P238"/>
    <mergeCell ref="O239:P239"/>
    <mergeCell ref="A268:C268"/>
    <mergeCell ref="A269:C269"/>
    <mergeCell ref="A270:C270"/>
    <mergeCell ref="R593:U593"/>
    <mergeCell ref="N587:P588"/>
    <mergeCell ref="N314:Q314"/>
    <mergeCell ref="R314:U314"/>
    <mergeCell ref="A331:Q331"/>
    <mergeCell ref="A286:C286"/>
    <mergeCell ref="A287:C287"/>
    <mergeCell ref="A288:C288"/>
    <mergeCell ref="A289:C289"/>
    <mergeCell ref="A291:C291"/>
    <mergeCell ref="A292:C292"/>
    <mergeCell ref="A293:C293"/>
    <mergeCell ref="A294:C294"/>
    <mergeCell ref="R315:U315"/>
    <mergeCell ref="R316:U316"/>
    <mergeCell ref="R317:U317"/>
    <mergeCell ref="R318:U318"/>
    <mergeCell ref="R319:U319"/>
    <mergeCell ref="R320:U320"/>
    <mergeCell ref="R321:U321"/>
    <mergeCell ref="R322:U322"/>
    <mergeCell ref="O320:P320"/>
    <mergeCell ref="O321:P321"/>
    <mergeCell ref="O322:P322"/>
    <mergeCell ref="O323:P323"/>
    <mergeCell ref="O324:P324"/>
    <mergeCell ref="A368:C368"/>
    <mergeCell ref="A323:C323"/>
    <mergeCell ref="A324:C324"/>
    <mergeCell ref="D315:M315"/>
    <mergeCell ref="D316:M316"/>
    <mergeCell ref="O319:P319"/>
    <mergeCell ref="R271:U271"/>
    <mergeCell ref="R272:U272"/>
    <mergeCell ref="R273:U273"/>
    <mergeCell ref="R274:U274"/>
    <mergeCell ref="R276:U276"/>
    <mergeCell ref="A283:C283"/>
    <mergeCell ref="A284:C284"/>
    <mergeCell ref="A285:C285"/>
    <mergeCell ref="D282:M282"/>
    <mergeCell ref="A278:Q278"/>
    <mergeCell ref="R278:U278"/>
    <mergeCell ref="O268:P268"/>
    <mergeCell ref="O269:P269"/>
    <mergeCell ref="Q276:Q277"/>
    <mergeCell ref="A295:Q295"/>
    <mergeCell ref="R295:U295"/>
    <mergeCell ref="D319:M319"/>
    <mergeCell ref="A318:C318"/>
    <mergeCell ref="A319:C319"/>
    <mergeCell ref="R275:U275"/>
    <mergeCell ref="D276:M276"/>
    <mergeCell ref="Q273:Q274"/>
    <mergeCell ref="A282:C282"/>
    <mergeCell ref="O282:P282"/>
    <mergeCell ref="R282:U282"/>
    <mergeCell ref="R283:U283"/>
    <mergeCell ref="R284:U284"/>
    <mergeCell ref="A271:C271"/>
    <mergeCell ref="A272:C272"/>
    <mergeCell ref="A273:C274"/>
    <mergeCell ref="D317:M317"/>
    <mergeCell ref="D318:M318"/>
    <mergeCell ref="M583:M584"/>
    <mergeCell ref="N583:P584"/>
    <mergeCell ref="Q583:Q584"/>
    <mergeCell ref="A576:C576"/>
    <mergeCell ref="A577:C580"/>
    <mergeCell ref="A581:C582"/>
    <mergeCell ref="A583:C584"/>
    <mergeCell ref="R323:U323"/>
    <mergeCell ref="O315:P315"/>
    <mergeCell ref="O316:P316"/>
    <mergeCell ref="O317:P317"/>
    <mergeCell ref="O318:P318"/>
    <mergeCell ref="A321:C321"/>
    <mergeCell ref="A322:C322"/>
    <mergeCell ref="A315:C315"/>
    <mergeCell ref="A316:C316"/>
    <mergeCell ref="A317:C317"/>
    <mergeCell ref="D322:M322"/>
    <mergeCell ref="D323:M323"/>
    <mergeCell ref="A365:C365"/>
    <mergeCell ref="R365:U365"/>
    <mergeCell ref="A366:C366"/>
    <mergeCell ref="R331:U331"/>
    <mergeCell ref="A367:C367"/>
    <mergeCell ref="R371:U371"/>
    <mergeCell ref="R372:U372"/>
    <mergeCell ref="R373:U373"/>
    <mergeCell ref="A371:C371"/>
    <mergeCell ref="A372:C372"/>
    <mergeCell ref="A373:C373"/>
    <mergeCell ref="N393:O393"/>
    <mergeCell ref="N394:O394"/>
    <mergeCell ref="A585:C586"/>
    <mergeCell ref="A587:C588"/>
    <mergeCell ref="A589:C590"/>
    <mergeCell ref="A591:C592"/>
    <mergeCell ref="O548:P548"/>
    <mergeCell ref="R546:U546"/>
    <mergeCell ref="R547:U547"/>
    <mergeCell ref="R548:U548"/>
    <mergeCell ref="A554:Q554"/>
    <mergeCell ref="R554:U554"/>
    <mergeCell ref="A552:C552"/>
    <mergeCell ref="D552:M552"/>
    <mergeCell ref="N552:Q552"/>
    <mergeCell ref="R552:U552"/>
    <mergeCell ref="N557:Q557"/>
    <mergeCell ref="R557:U557"/>
    <mergeCell ref="A559:Q559"/>
    <mergeCell ref="R559:U559"/>
    <mergeCell ref="A558:C558"/>
    <mergeCell ref="D558:M558"/>
    <mergeCell ref="O558:P558"/>
    <mergeCell ref="M591:M592"/>
    <mergeCell ref="N585:P586"/>
    <mergeCell ref="A549:Q549"/>
    <mergeCell ref="R549:U549"/>
    <mergeCell ref="N589:P590"/>
    <mergeCell ref="N591:P592"/>
    <mergeCell ref="R591:U592"/>
    <mergeCell ref="R583:U584"/>
    <mergeCell ref="D582:L582"/>
    <mergeCell ref="D583:L583"/>
    <mergeCell ref="R576:U576"/>
    <mergeCell ref="R603:U603"/>
    <mergeCell ref="R604:U604"/>
    <mergeCell ref="R605:U605"/>
    <mergeCell ref="R606:U606"/>
    <mergeCell ref="R607:U607"/>
    <mergeCell ref="R608:U608"/>
    <mergeCell ref="R609:U609"/>
    <mergeCell ref="R610:U610"/>
    <mergeCell ref="R611:U611"/>
    <mergeCell ref="R612:U612"/>
    <mergeCell ref="R613:U613"/>
    <mergeCell ref="N607:P607"/>
    <mergeCell ref="N608:P608"/>
    <mergeCell ref="N610:P610"/>
    <mergeCell ref="D594:L594"/>
    <mergeCell ref="D595:L595"/>
    <mergeCell ref="D596:L596"/>
    <mergeCell ref="D611:L611"/>
    <mergeCell ref="D612:L612"/>
    <mergeCell ref="D613:L613"/>
    <mergeCell ref="D603:L603"/>
    <mergeCell ref="D604:L604"/>
    <mergeCell ref="M595:M596"/>
    <mergeCell ref="R594:U594"/>
    <mergeCell ref="R595:U596"/>
    <mergeCell ref="N595:P596"/>
    <mergeCell ref="N602:P602"/>
    <mergeCell ref="N603:P603"/>
    <mergeCell ref="N604:P604"/>
    <mergeCell ref="N593:P593"/>
    <mergeCell ref="N597:P597"/>
    <mergeCell ref="N598:P598"/>
    <mergeCell ref="N599:P599"/>
    <mergeCell ref="N600:P600"/>
    <mergeCell ref="N601:P601"/>
    <mergeCell ref="D597:L597"/>
    <mergeCell ref="D598:L598"/>
    <mergeCell ref="D599:L599"/>
    <mergeCell ref="D600:L600"/>
    <mergeCell ref="D601:L601"/>
    <mergeCell ref="D602:L602"/>
    <mergeCell ref="D589:L589"/>
    <mergeCell ref="D590:L590"/>
    <mergeCell ref="D591:L591"/>
    <mergeCell ref="D592:L592"/>
    <mergeCell ref="D593:L593"/>
    <mergeCell ref="A595:C596"/>
    <mergeCell ref="D608:L608"/>
    <mergeCell ref="D609:L609"/>
    <mergeCell ref="D610:L610"/>
    <mergeCell ref="A619:U619"/>
    <mergeCell ref="A621:U621"/>
    <mergeCell ref="A622:U622"/>
    <mergeCell ref="M624:U625"/>
    <mergeCell ref="A624:K625"/>
    <mergeCell ref="A626:K626"/>
    <mergeCell ref="M626:U626"/>
    <mergeCell ref="A597:C597"/>
    <mergeCell ref="A598:C598"/>
    <mergeCell ref="A599:C599"/>
    <mergeCell ref="A600:C600"/>
    <mergeCell ref="A601:C601"/>
    <mergeCell ref="A602:C602"/>
    <mergeCell ref="A603:C603"/>
    <mergeCell ref="A604:C604"/>
    <mergeCell ref="A605:C605"/>
    <mergeCell ref="D605:L605"/>
    <mergeCell ref="D606:L606"/>
    <mergeCell ref="D607:L607"/>
    <mergeCell ref="A611:C611"/>
    <mergeCell ref="A612:C612"/>
    <mergeCell ref="A613:C613"/>
    <mergeCell ref="R597:U597"/>
    <mergeCell ref="R598:U598"/>
    <mergeCell ref="R599:U599"/>
    <mergeCell ref="R600:U600"/>
    <mergeCell ref="R601:U601"/>
    <mergeCell ref="R602:U602"/>
    <mergeCell ref="A628:K629"/>
    <mergeCell ref="A630:K630"/>
    <mergeCell ref="M628:U629"/>
    <mergeCell ref="M630:U630"/>
    <mergeCell ref="Q585:Q586"/>
    <mergeCell ref="Q587:Q588"/>
    <mergeCell ref="Q589:Q590"/>
    <mergeCell ref="Q591:Q592"/>
    <mergeCell ref="Q595:Q596"/>
    <mergeCell ref="M605:Q605"/>
    <mergeCell ref="M606:Q606"/>
    <mergeCell ref="N609:Q609"/>
    <mergeCell ref="P611:Q611"/>
    <mergeCell ref="N611:O611"/>
    <mergeCell ref="M612:Q612"/>
    <mergeCell ref="M613:Q613"/>
    <mergeCell ref="A617:Q617"/>
    <mergeCell ref="R617:U617"/>
    <mergeCell ref="A615:Q615"/>
    <mergeCell ref="A616:Q616"/>
    <mergeCell ref="R615:U615"/>
    <mergeCell ref="R616:U616"/>
    <mergeCell ref="M585:M586"/>
    <mergeCell ref="M587:M588"/>
    <mergeCell ref="M589:M590"/>
    <mergeCell ref="A610:C610"/>
    <mergeCell ref="A593:C593"/>
    <mergeCell ref="A594:C594"/>
    <mergeCell ref="A606:C606"/>
    <mergeCell ref="A607:C607"/>
    <mergeCell ref="A608:C608"/>
    <mergeCell ref="A609:C609"/>
  </mergeCells>
  <pageMargins left="0.25" right="0.25" top="0.25" bottom="0.3" header="0.3" footer="0.25"/>
  <pageSetup orientation="portrait" r:id="rId2"/>
  <headerFooter>
    <oddFooter>&amp;L&amp;9Unit Price List&amp;C&amp;9Page &amp;P of &amp;N&amp;R&amp;9v2018-06-28</oddFooter>
  </headerFooter>
  <drawing r:id="rId3"/>
  <legacyDrawing r:id="rId4"/>
  <oleObjects>
    <mc:AlternateContent xmlns:mc="http://schemas.openxmlformats.org/markup-compatibility/2006">
      <mc:Choice Requires="x14">
        <oleObject progId="Word.Picture.8" shapeId="1025" r:id="rId5">
          <objectPr defaultSize="0" autoPict="0" r:id="rId6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3</xdr:col>
                <xdr:colOff>0</xdr:colOff>
                <xdr:row>6</xdr:row>
                <xdr:rowOff>133350</xdr:rowOff>
              </to>
            </anchor>
          </objectPr>
        </oleObject>
      </mc:Choice>
      <mc:Fallback>
        <oleObject progId="Word.Picture.8" shapeId="1025" r:id="rId5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8">
            <anchor moveWithCells="1" sizeWithCells="1">
              <from>
                <xdr:col>0</xdr:col>
                <xdr:colOff>66675</xdr:colOff>
                <xdr:row>0</xdr:row>
                <xdr:rowOff>57150</xdr:rowOff>
              </from>
              <to>
                <xdr:col>2</xdr:col>
                <xdr:colOff>95250</xdr:colOff>
                <xdr:row>4</xdr:row>
                <xdr:rowOff>57150</xdr:rowOff>
              </to>
            </anchor>
          </objectPr>
        </oleObject>
      </mc:Choice>
      <mc:Fallback>
        <oleObject progId="Word.Picture.8" shapeId="1027" r:id="rId7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8B4D8A22F4EC409F9B2CF45EE3E7A7" ma:contentTypeVersion="3" ma:contentTypeDescription="Create a new document." ma:contentTypeScope="" ma:versionID="a8e470215ecb61fc94238d909b46ed5d">
  <xsd:schema xmlns:xsd="http://www.w3.org/2001/XMLSchema" xmlns:xs="http://www.w3.org/2001/XMLSchema" xmlns:p="http://schemas.microsoft.com/office/2006/metadata/properties" xmlns:ns1="http://schemas.microsoft.com/sharepoint/v3" xmlns:ns2="72638dfc-973e-4d59-8a6f-051ca487fdf7" xmlns:ns3="d4d54c9f-db9b-4d5e-a036-f9a9b80e7563" targetNamespace="http://schemas.microsoft.com/office/2006/metadata/properties" ma:root="true" ma:fieldsID="7a176b9c9c27600d04952de747ca5da7" ns1:_="" ns2:_="" ns3:_="">
    <xsd:import namespace="http://schemas.microsoft.com/sharepoint/v3"/>
    <xsd:import namespace="72638dfc-973e-4d59-8a6f-051ca487fdf7"/>
    <xsd:import namespace="d4d54c9f-db9b-4d5e-a036-f9a9b80e756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Typ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38dfc-973e-4d59-8a6f-051ca487fdf7" elementFormDefault="qualified">
    <xsd:import namespace="http://schemas.microsoft.com/office/2006/documentManagement/types"/>
    <xsd:import namespace="http://schemas.microsoft.com/office/infopath/2007/PartnerControls"/>
    <xsd:element name="DocumentType" ma:index="10" nillable="true" ma:displayName="DocumentType" ma:internalName="Docum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54c9f-db9b-4d5e-a036-f9a9b80e7563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72638dfc-973e-4d59-8a6f-051ca487fdf7" xsi:nil="true"/>
    <PublishingStartDate xmlns="http://schemas.microsoft.com/sharepoint/v3" xsi:nil="true"/>
    <PublishingExpirationDate xmlns="http://schemas.microsoft.com/sharepoint/v3" xsi:nil="true"/>
    <_dlc_DocId xmlns="d4d54c9f-db9b-4d5e-a036-f9a9b80e7563">PWCWWW-152-132</_dlc_DocId>
    <_dlc_DocIdUrl xmlns="d4d54c9f-db9b-4d5e-a036-f9a9b80e7563">
      <Url>http://www.pwcgov.org/government/dept/development/ld/_layouts/15/DocIdRedir.aspx?ID=PWCWWW-152-132</Url>
      <Description>PWCWWW-152-132</Description>
    </_dlc_DocIdUrl>
  </documentManagement>
</p:properties>
</file>

<file path=customXml/itemProps1.xml><?xml version="1.0" encoding="utf-8"?>
<ds:datastoreItem xmlns:ds="http://schemas.openxmlformats.org/officeDocument/2006/customXml" ds:itemID="{62FBA8F3-C0EB-4F8F-A13E-68CE76451E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F1090D-E92C-4BE5-A1E6-5FBD1EE48E7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230A624-C403-4606-8D87-B102AD14D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638dfc-973e-4d59-8a6f-051ca487fdf7"/>
    <ds:schemaRef ds:uri="d4d54c9f-db9b-4d5e-a036-f9a9b80e7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C6A6C07-8FCE-431D-833B-3E7CE6309F2C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72638dfc-973e-4d59-8a6f-051ca487fdf7"/>
    <ds:schemaRef ds:uri="d4d54c9f-db9b-4d5e-a036-f9a9b80e756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Warren, Jennifer</dc:creator>
  <cp:lastModifiedBy>Spoon, Kristina N.</cp:lastModifiedBy>
  <cp:lastPrinted>2018-05-29T12:10:50Z</cp:lastPrinted>
  <dcterms:created xsi:type="dcterms:W3CDTF">2018-04-23T14:23:22Z</dcterms:created>
  <dcterms:modified xsi:type="dcterms:W3CDTF">2018-11-14T19:59:36Z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96f7461e-7300-4816-8b6f-ca2bd2ae9746</vt:lpwstr>
  </property>
  <property fmtid="{D5CDD505-2E9C-101B-9397-08002B2CF9AE}" pid="3" name="ContentTypeId">
    <vt:lpwstr>0x010100268B4D8A22F4EC409F9B2CF45EE3E7A7</vt:lpwstr>
  </property>
</Properties>
</file>